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es.msu.edu\ctlr\Share\FINANAL\Revolving\Billing Rates\BILLING RATE POLICY - GUIDANCE - TEMPLATES\Sample Templates\Revised 2025\"/>
    </mc:Choice>
  </mc:AlternateContent>
  <xr:revisionPtr revIDLastSave="0" documentId="13_ncr:1_{F0ECAFE9-985F-4CED-AAC2-B8188DCDB73B}" xr6:coauthVersionLast="47" xr6:coauthVersionMax="47" xr10:uidLastSave="{00000000-0000-0000-0000-000000000000}"/>
  <bookViews>
    <workbookView xWindow="-120" yWindow="-120" windowWidth="29040" windowHeight="15720" tabRatio="793" activeTab="5" xr2:uid="{00000000-000D-0000-FFFF-FFFF00000000}"/>
  </bookViews>
  <sheets>
    <sheet name=".1 Cover" sheetId="5" r:id="rId1"/>
    <sheet name=".2 Direct &amp; Indirect Personnel" sheetId="1" r:id="rId2"/>
    <sheet name=".3 Direct Materials" sheetId="6" r:id="rId3"/>
    <sheet name=".4 Equipment Use Fee (Indirect)" sheetId="3" r:id="rId4"/>
    <sheet name="5 Other Direct &amp; Indirect Costs" sheetId="2" r:id="rId5"/>
    <sheet name=".6 Lookback Analysis" sheetId="9" r:id="rId6"/>
  </sheets>
  <definedNames>
    <definedName name="_xlnm.Print_Area" localSheetId="0">'.1 Cover'!$A$1:$V$35</definedName>
    <definedName name="_xlnm.Print_Area" localSheetId="1">'.2 Direct &amp; Indirect Personnel'!#REF!</definedName>
    <definedName name="_xlnm.Print_Area" localSheetId="2">'.3 Direct Materials'!$A$1:$P$39</definedName>
    <definedName name="_xlnm.Print_Area" localSheetId="3">'.4 Equipment Use Fee (Indirect)'!$A:$L</definedName>
    <definedName name="_xlnm.Print_Area" localSheetId="5">'.6 Lookback Analysis'!$A$1:$M$47</definedName>
    <definedName name="_xlnm.Print_Area" localSheetId="4">'5 Other Direct &amp; Indirect Costs'!$A$1:$I$56</definedName>
    <definedName name="_xlnm.Print_Titles" localSheetId="1">'.2 Direct &amp; Indirect Personnel'!#REF!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9" l="1"/>
  <c r="J33" i="9" s="1"/>
  <c r="J32" i="9"/>
  <c r="I32" i="9"/>
  <c r="I27" i="9"/>
  <c r="B7" i="6"/>
  <c r="G38" i="1"/>
  <c r="H38" i="1" s="1"/>
  <c r="E24" i="2" l="1"/>
  <c r="G11" i="2"/>
  <c r="L23" i="9" s="1"/>
  <c r="C12" i="5"/>
  <c r="A134" i="1"/>
  <c r="A133" i="1"/>
  <c r="B133" i="1" s="1"/>
  <c r="A132" i="1"/>
  <c r="B132" i="1" s="1"/>
  <c r="A131" i="1"/>
  <c r="B131" i="1" s="1"/>
  <c r="A130" i="1"/>
  <c r="B130" i="1" s="1"/>
  <c r="A129" i="1"/>
  <c r="A128" i="1"/>
  <c r="A127" i="1"/>
  <c r="A126" i="1"/>
  <c r="B126" i="1" s="1"/>
  <c r="D126" i="1" s="1"/>
  <c r="E126" i="1" s="1"/>
  <c r="A125" i="1"/>
  <c r="B125" i="1" s="1"/>
  <c r="D125" i="1" s="1"/>
  <c r="E125" i="1" s="1"/>
  <c r="A124" i="1"/>
  <c r="B124" i="1" s="1"/>
  <c r="A123" i="1"/>
  <c r="A122" i="1"/>
  <c r="A121" i="1"/>
  <c r="A120" i="1"/>
  <c r="A119" i="1"/>
  <c r="A118" i="1"/>
  <c r="B118" i="1" s="1"/>
  <c r="A117" i="1"/>
  <c r="A116" i="1"/>
  <c r="B116" i="1" s="1"/>
  <c r="A115" i="1"/>
  <c r="B115" i="1" s="1"/>
  <c r="A114" i="1"/>
  <c r="B114" i="1" s="1"/>
  <c r="A113" i="1"/>
  <c r="B113" i="1" s="1"/>
  <c r="E25" i="2" l="1"/>
  <c r="D133" i="1"/>
  <c r="E133" i="1" s="1"/>
  <c r="B117" i="1"/>
  <c r="D117" i="1" s="1"/>
  <c r="E117" i="1" s="1"/>
  <c r="B119" i="1"/>
  <c r="D119" i="1" s="1"/>
  <c r="E119" i="1" s="1"/>
  <c r="B127" i="1"/>
  <c r="D127" i="1" s="1"/>
  <c r="E127" i="1" s="1"/>
  <c r="D132" i="1"/>
  <c r="E132" i="1" s="1"/>
  <c r="B120" i="1"/>
  <c r="D120" i="1" s="1"/>
  <c r="E120" i="1" s="1"/>
  <c r="B128" i="1"/>
  <c r="D128" i="1" s="1"/>
  <c r="E128" i="1" s="1"/>
  <c r="B122" i="1"/>
  <c r="D122" i="1" s="1"/>
  <c r="E122" i="1" s="1"/>
  <c r="D115" i="1"/>
  <c r="E115" i="1" s="1"/>
  <c r="D131" i="1"/>
  <c r="E131" i="1" s="1"/>
  <c r="B123" i="1"/>
  <c r="D123" i="1" s="1"/>
  <c r="E123" i="1" s="1"/>
  <c r="D124" i="1"/>
  <c r="E124" i="1" s="1"/>
  <c r="B121" i="1"/>
  <c r="D121" i="1" s="1"/>
  <c r="E121" i="1" s="1"/>
  <c r="B129" i="1"/>
  <c r="D129" i="1" s="1"/>
  <c r="E129" i="1" s="1"/>
  <c r="D118" i="1"/>
  <c r="E118" i="1" s="1"/>
  <c r="B134" i="1"/>
  <c r="D134" i="1" s="1"/>
  <c r="E134" i="1" s="1"/>
  <c r="D116" i="1"/>
  <c r="E116" i="1" s="1"/>
  <c r="D130" i="1"/>
  <c r="E130" i="1" s="1"/>
  <c r="D114" i="1"/>
  <c r="E114" i="1" s="1"/>
  <c r="D113" i="1"/>
  <c r="E113" i="1" s="1"/>
  <c r="C13" i="5" l="1"/>
  <c r="F12" i="3" l="1"/>
  <c r="F11" i="3"/>
  <c r="F10" i="3"/>
  <c r="H12" i="3"/>
  <c r="I12" i="3" s="1"/>
  <c r="K12" i="3" s="1"/>
  <c r="H11" i="3"/>
  <c r="I11" i="3" s="1"/>
  <c r="K11" i="3" s="1"/>
  <c r="H10" i="3"/>
  <c r="I10" i="3" s="1"/>
  <c r="K10" i="3" s="1"/>
  <c r="G18" i="2" l="1"/>
  <c r="I18" i="2" s="1"/>
  <c r="N30" i="5" s="1"/>
  <c r="G19" i="2"/>
  <c r="I19" i="2" s="1"/>
  <c r="N31" i="5" s="1"/>
  <c r="G20" i="2"/>
  <c r="I20" i="2" s="1"/>
  <c r="N32" i="5" s="1"/>
  <c r="G21" i="2"/>
  <c r="I21" i="2" s="1"/>
  <c r="N33" i="5" s="1"/>
  <c r="G22" i="2"/>
  <c r="I22" i="2" s="1"/>
  <c r="N34" i="5" s="1"/>
  <c r="G17" i="2"/>
  <c r="I17" i="2" s="1"/>
  <c r="N29" i="5" s="1"/>
  <c r="A17" i="2"/>
  <c r="A18" i="2"/>
  <c r="A19" i="2"/>
  <c r="A20" i="2"/>
  <c r="A21" i="2"/>
  <c r="A22" i="2"/>
  <c r="E35" i="5"/>
  <c r="K36" i="3" s="1"/>
  <c r="B13" i="6"/>
  <c r="L21" i="9" s="1"/>
  <c r="O26" i="6"/>
  <c r="J30" i="5" s="1"/>
  <c r="O27" i="6"/>
  <c r="O28" i="6"/>
  <c r="J32" i="5" s="1"/>
  <c r="O29" i="6"/>
  <c r="O30" i="6"/>
  <c r="J34" i="5" s="1"/>
  <c r="O25" i="6"/>
  <c r="M33" i="6"/>
  <c r="L24" i="6"/>
  <c r="J33" i="6"/>
  <c r="I24" i="6"/>
  <c r="G33" i="6"/>
  <c r="D33" i="6"/>
  <c r="F24" i="6"/>
  <c r="B26" i="6"/>
  <c r="G26" i="6" s="1"/>
  <c r="B27" i="6"/>
  <c r="J27" i="6" s="1"/>
  <c r="B28" i="6"/>
  <c r="G28" i="6" s="1"/>
  <c r="B29" i="6"/>
  <c r="J29" i="6" s="1"/>
  <c r="B30" i="6"/>
  <c r="G30" i="6" s="1"/>
  <c r="B25" i="6"/>
  <c r="J25" i="6" s="1"/>
  <c r="B24" i="6"/>
  <c r="A26" i="6"/>
  <c r="A27" i="6"/>
  <c r="A28" i="6"/>
  <c r="A29" i="6"/>
  <c r="A30" i="6"/>
  <c r="A25" i="6"/>
  <c r="A96" i="1"/>
  <c r="A97" i="1"/>
  <c r="A98" i="1"/>
  <c r="A99" i="1"/>
  <c r="A100" i="1"/>
  <c r="A95" i="1"/>
  <c r="C96" i="1"/>
  <c r="E96" i="1" s="1"/>
  <c r="C97" i="1"/>
  <c r="E97" i="1" s="1"/>
  <c r="C98" i="1"/>
  <c r="E98" i="1" s="1"/>
  <c r="C99" i="1"/>
  <c r="E99" i="1" s="1"/>
  <c r="C100" i="1"/>
  <c r="E100" i="1" s="1"/>
  <c r="C95" i="1"/>
  <c r="G30" i="5"/>
  <c r="G31" i="5"/>
  <c r="G32" i="5"/>
  <c r="G33" i="5"/>
  <c r="G34" i="5"/>
  <c r="F63" i="1"/>
  <c r="P33" i="6" l="1"/>
  <c r="Q33" i="6" s="1"/>
  <c r="G63" i="1"/>
  <c r="F14" i="1"/>
  <c r="F18" i="1"/>
  <c r="F22" i="1"/>
  <c r="F29" i="1"/>
  <c r="F21" i="1"/>
  <c r="F28" i="1"/>
  <c r="F26" i="1"/>
  <c r="F25" i="1"/>
  <c r="F17" i="1"/>
  <c r="F19" i="1"/>
  <c r="F24" i="1"/>
  <c r="F20" i="1"/>
  <c r="F27" i="1"/>
  <c r="F16" i="1"/>
  <c r="F23" i="1"/>
  <c r="F15" i="1"/>
  <c r="F13" i="1"/>
  <c r="M29" i="6"/>
  <c r="I41" i="9"/>
  <c r="I42" i="9" s="1"/>
  <c r="P25" i="6"/>
  <c r="J29" i="5"/>
  <c r="P29" i="6"/>
  <c r="J33" i="5"/>
  <c r="M27" i="6"/>
  <c r="P27" i="6"/>
  <c r="J31" i="5"/>
  <c r="M25" i="6"/>
  <c r="G51" i="2"/>
  <c r="M26" i="6"/>
  <c r="M28" i="6"/>
  <c r="M30" i="6"/>
  <c r="P30" i="6"/>
  <c r="P28" i="6"/>
  <c r="P26" i="6"/>
  <c r="D25" i="6"/>
  <c r="D29" i="6"/>
  <c r="D27" i="6"/>
  <c r="G25" i="6"/>
  <c r="G27" i="6"/>
  <c r="G29" i="6"/>
  <c r="J26" i="6"/>
  <c r="J28" i="6"/>
  <c r="J30" i="6"/>
  <c r="D30" i="6"/>
  <c r="D28" i="6"/>
  <c r="D26" i="6"/>
  <c r="G28" i="1" l="1"/>
  <c r="G24" i="1"/>
  <c r="G22" i="1"/>
  <c r="G15" i="1"/>
  <c r="G25" i="1"/>
  <c r="G27" i="1"/>
  <c r="G21" i="1"/>
  <c r="G19" i="1"/>
  <c r="G26" i="1"/>
  <c r="G16" i="1"/>
  <c r="G18" i="1"/>
  <c r="G23" i="1"/>
  <c r="G20" i="1"/>
  <c r="G29" i="1"/>
  <c r="G17" i="1"/>
  <c r="M32" i="6"/>
  <c r="M34" i="6" s="1"/>
  <c r="M35" i="6" s="1"/>
  <c r="J32" i="6"/>
  <c r="J34" i="6" s="1"/>
  <c r="J35" i="6" s="1"/>
  <c r="D32" i="6"/>
  <c r="D34" i="6" s="1"/>
  <c r="D35" i="6" s="1"/>
  <c r="G32" i="6"/>
  <c r="G34" i="6" s="1"/>
  <c r="G35" i="6" s="1"/>
  <c r="P32" i="6"/>
  <c r="P34" i="6" s="1"/>
  <c r="P35" i="6" s="1"/>
  <c r="G71" i="1"/>
  <c r="F62" i="1"/>
  <c r="F61" i="1"/>
  <c r="G37" i="1"/>
  <c r="G14" i="1"/>
  <c r="G13" i="1"/>
  <c r="H37" i="1" l="1"/>
  <c r="G62" i="1"/>
  <c r="G61" i="1"/>
  <c r="H71" i="1"/>
  <c r="H74" i="1" s="1"/>
  <c r="G32" i="1"/>
  <c r="G66" i="1" l="1"/>
  <c r="H40" i="1"/>
  <c r="H44" i="1" s="1"/>
  <c r="L19" i="9" s="1"/>
  <c r="H78" i="1" l="1"/>
  <c r="G41" i="2"/>
  <c r="H92" i="1" l="1"/>
  <c r="L20" i="9"/>
  <c r="I21" i="9"/>
  <c r="G38" i="2"/>
  <c r="G39" i="2"/>
  <c r="G40" i="2"/>
  <c r="G42" i="2"/>
  <c r="G43" i="2"/>
  <c r="G37" i="2"/>
  <c r="K22" i="3"/>
  <c r="E102" i="1" l="1"/>
  <c r="D95" i="1"/>
  <c r="K25" i="3"/>
  <c r="I30" i="9"/>
  <c r="G50" i="2"/>
  <c r="K15" i="3"/>
  <c r="G29" i="5" l="1"/>
  <c r="E95" i="1"/>
  <c r="E101" i="1" s="1"/>
  <c r="E103" i="1" s="1"/>
  <c r="E104" i="1" s="1"/>
  <c r="G52" i="2"/>
  <c r="L24" i="9"/>
  <c r="K35" i="3"/>
  <c r="L22" i="9" s="1"/>
  <c r="P30" i="5"/>
  <c r="P32" i="5"/>
  <c r="P34" i="5"/>
  <c r="P31" i="5"/>
  <c r="P33" i="5"/>
  <c r="P29" i="5"/>
  <c r="L25" i="9" l="1"/>
  <c r="J36" i="9" s="1"/>
  <c r="K37" i="3"/>
  <c r="L31" i="5" s="1"/>
  <c r="L32" i="5" l="1"/>
  <c r="L33" i="5"/>
  <c r="K32" i="9"/>
  <c r="I34" i="9"/>
  <c r="I38" i="9" s="1"/>
  <c r="L34" i="5"/>
  <c r="L30" i="5"/>
  <c r="L29" i="5"/>
  <c r="I44" i="9" l="1"/>
  <c r="I46" i="9" s="1"/>
  <c r="R31" i="5" s="1"/>
  <c r="T31" i="5" s="1"/>
  <c r="V31" i="5" s="1"/>
  <c r="J38" i="9"/>
  <c r="K38" i="9" s="1"/>
  <c r="R30" i="5" l="1"/>
  <c r="T30" i="5" s="1"/>
  <c r="V30" i="5" s="1"/>
  <c r="R32" i="5"/>
  <c r="T32" i="5" s="1"/>
  <c r="V32" i="5" s="1"/>
  <c r="R33" i="5"/>
  <c r="T33" i="5" s="1"/>
  <c r="V33" i="5" s="1"/>
  <c r="R34" i="5"/>
  <c r="T34" i="5" s="1"/>
  <c r="V34" i="5" s="1"/>
  <c r="R29" i="5"/>
  <c r="T29" i="5" s="1"/>
  <c r="V2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13" authorId="0" shapeId="0" xr:uid="{ADC346F2-7623-4951-B1D6-0D5A494F0723}">
      <text>
        <r>
          <rPr>
            <b/>
            <sz val="9"/>
            <color indexed="81"/>
            <rFont val="Tahoma"/>
            <family val="2"/>
          </rPr>
          <t>Rudy Rendon:</t>
        </r>
        <r>
          <rPr>
            <sz val="9"/>
            <color indexed="81"/>
            <rFont val="Tahoma"/>
            <family val="2"/>
          </rPr>
          <t xml:space="preserve">
Effective date can be altered. Discuss with rate reviewer if desired to have different from approval letter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Rudy Rendon</author>
  </authors>
  <commentList>
    <comment ref="C112" authorId="0" shapeId="0" xr:uid="{F7A48039-5213-4170-9012-E12B24BAD0B4}">
      <text>
        <r>
          <rPr>
            <b/>
            <sz val="9"/>
            <color indexed="81"/>
            <rFont val="Tahoma"/>
            <family val="2"/>
          </rPr>
          <t>Rudy Rendon:</t>
        </r>
        <r>
          <rPr>
            <sz val="9"/>
            <color indexed="81"/>
            <rFont val="Tahoma"/>
            <family val="2"/>
          </rPr>
          <t xml:space="preserve">
Could be &lt; 100% in the event a portion of an employee's salary is covered by other billing rates and/or government grants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Mossner, Christine</author>
    <author>Rudy Rendon</author>
  </authors>
  <commentList>
    <comment ref="I20" authorId="0" shapeId="0" xr:uid="{59232BA0-F3D4-4118-9A5D-431A76B11992}">
      <text>
        <r>
          <rPr>
            <b/>
            <sz val="9"/>
            <color indexed="81"/>
            <rFont val="Tahoma"/>
            <family val="2"/>
          </rPr>
          <t>Mossner, Christine:</t>
        </r>
        <r>
          <rPr>
            <sz val="9"/>
            <color indexed="81"/>
            <rFont val="Tahoma"/>
            <family val="2"/>
          </rPr>
          <t xml:space="preserve">
Admin Fee Charged 6470</t>
        </r>
      </text>
    </comment>
    <comment ref="I40" authorId="1" shapeId="0" xr:uid="{740FDD56-45A0-4133-A578-3FB4D104D3FB}">
      <text>
        <r>
          <rPr>
            <sz val="9"/>
            <color indexed="81"/>
            <rFont val="Tahoma"/>
            <family val="2"/>
          </rPr>
          <t xml:space="preserve">Rate last reviewed in 2021
</t>
        </r>
      </text>
    </comment>
  </commentList>
</comments>
</file>

<file path=xl/sharedStrings.xml><?xml version="1.0" encoding="utf-8"?>
<sst xmlns="http://schemas.openxmlformats.org/spreadsheetml/2006/main" count="319" uniqueCount="233">
  <si>
    <t>Annual Salary &amp; Fringe</t>
  </si>
  <si>
    <t>Description</t>
  </si>
  <si>
    <t>DIRECT PERSONNEL COSTS:</t>
  </si>
  <si>
    <t>Amount</t>
  </si>
  <si>
    <t>Original Cost</t>
  </si>
  <si>
    <t>Estimated Life</t>
  </si>
  <si>
    <t>Annual Cost</t>
  </si>
  <si>
    <t>PAGE 3</t>
  </si>
  <si>
    <t>PAGE 4</t>
  </si>
  <si>
    <t>Employee Name</t>
  </si>
  <si>
    <t>NOTE:  Please list only those employees that will be working on projects/providing services that will be performing the work to be billed for.</t>
  </si>
  <si>
    <t>External</t>
  </si>
  <si>
    <t>Account Number:</t>
  </si>
  <si>
    <t>Rate:</t>
  </si>
  <si>
    <t>Rate</t>
  </si>
  <si>
    <t>per (unit)</t>
  </si>
  <si>
    <t>SERVICE CENTER BILLING RATE APPROVAL REQUEST</t>
  </si>
  <si>
    <t>Department:</t>
  </si>
  <si>
    <t>Contact Person (name &amp; #):</t>
  </si>
  <si>
    <t>INDIRECT PERSONNEL COSTS:</t>
  </si>
  <si>
    <t>BILLING RATE DOCUMENTATION SUMMARY</t>
  </si>
  <si>
    <t>DIRECT MATERIALS</t>
  </si>
  <si>
    <t>EQUIPMENT OPERATIONAL EXPENSES</t>
  </si>
  <si>
    <t>NOTE:  Please include only those other direct expenses that will be directly attributable to the service.</t>
  </si>
  <si>
    <t>User Groups:</t>
  </si>
  <si>
    <t>EQUIPMENT USE FEE (INDIRECT)</t>
  </si>
  <si>
    <t>Costs charged to the revolving account that are specifically identifiable with relative ease and high degree of accuracy.</t>
  </si>
  <si>
    <t>Cost Related to This Service</t>
  </si>
  <si>
    <t>Total Equipment Operational Costs</t>
  </si>
  <si>
    <t>NOTE:  Costs that support the whole department, but can't be tracked/charged by the specific service (and therefore must be allocated)</t>
  </si>
  <si>
    <t>Annual Amount</t>
  </si>
  <si>
    <t>Allocation Method for % Related to this Service:</t>
  </si>
  <si>
    <t>OTHER DIRECT COSTS:</t>
  </si>
  <si>
    <t>OTHER INDIRECT COSTS:</t>
  </si>
  <si>
    <t>PAGE 2</t>
  </si>
  <si>
    <t xml:space="preserve">NOTE: Include only the capitalized equipment (costing &gt; or =  $5,000) used in providing goods/services which are charged to the </t>
  </si>
  <si>
    <t>X</t>
  </si>
  <si>
    <t>Explanation (if higher):</t>
  </si>
  <si>
    <t>PAGE 1</t>
  </si>
  <si>
    <t>INSTRUCTIONS:</t>
  </si>
  <si>
    <t>PAGE 5</t>
  </si>
  <si>
    <t>First Time Request or Update/Renewal of Rates:</t>
  </si>
  <si>
    <t>If update/renewal, complete lookback analysis on Tab/Page 6</t>
  </si>
  <si>
    <t>LOOKBACK ANALYSIS (REQUIRED FOR UPDATED/RENEWED RATES)</t>
  </si>
  <si>
    <t>Page 6</t>
  </si>
  <si>
    <r>
      <rPr>
        <b/>
        <sz val="10"/>
        <rFont val="Calibri"/>
        <family val="2"/>
      </rPr>
      <t>Revenues that exceed the actual costs of a service can not be used to subsidize other services</t>
    </r>
    <r>
      <rPr>
        <sz val="10"/>
        <rFont val="Calibri"/>
        <family val="2"/>
      </rPr>
      <t xml:space="preserve"> of the Service Center (except for external users).</t>
    </r>
  </si>
  <si>
    <r>
      <t xml:space="preserve">It is the </t>
    </r>
    <r>
      <rPr>
        <b/>
        <sz val="10"/>
        <rFont val="Calibri"/>
        <family val="2"/>
      </rPr>
      <t xml:space="preserve">department’s responsibility </t>
    </r>
    <r>
      <rPr>
        <sz val="10"/>
        <rFont val="Calibri"/>
        <family val="2"/>
      </rPr>
      <t>to maintain operating statements to support calculations used to develop and review rates.</t>
    </r>
  </si>
  <si>
    <t>Prior Year Revenue for this Service</t>
  </si>
  <si>
    <t xml:space="preserve">Less "markup" for External Users </t>
  </si>
  <si>
    <t>NET COSTS OF PROVIDING THE SERVICE IN PRIOR PERIOD</t>
  </si>
  <si>
    <t>NET REVENUE GENERATED FOR COST RECOVERY</t>
  </si>
  <si>
    <t>PRIOR PERIOD NET (REVENUE LESS EXPENSES OR COSTS)</t>
  </si>
  <si>
    <t xml:space="preserve">Annual review is encouraged, but at least biennially (every 2 years) is required.  </t>
  </si>
  <si>
    <t>From:</t>
  </si>
  <si>
    <t>To:</t>
  </si>
  <si>
    <t>Time Period Used for Lookback</t>
  </si>
  <si>
    <t>Renewal</t>
  </si>
  <si>
    <t>Rate Effective Date:</t>
  </si>
  <si>
    <t xml:space="preserve">http://www.ctlr.msu.edu/copayroll/Fringes.aspx </t>
  </si>
  <si>
    <t>***Fringe %</t>
  </si>
  <si>
    <r>
      <t xml:space="preserve">E-mail completed workbook or questions to </t>
    </r>
    <r>
      <rPr>
        <b/>
        <u/>
        <sz val="10"/>
        <color indexed="12"/>
        <rFont val="Calibri"/>
        <family val="2"/>
      </rPr>
      <t>billing.rates@ctlr.msu.edu</t>
    </r>
  </si>
  <si>
    <t>TOTAL INDIRECT PERSONNEL COSTS</t>
  </si>
  <si>
    <t>DIRECT MATERIALS (PAGE/TAB 3)</t>
  </si>
  <si>
    <t xml:space="preserve">TOTAL ANNUAL EQUIPMENT COSTS </t>
  </si>
  <si>
    <t>EQUIPMENT USE</t>
  </si>
  <si>
    <t>EQUIPMENT USE (PAGE/TAB 4)</t>
  </si>
  <si>
    <t>$0.55/mile</t>
  </si>
  <si>
    <t>Other</t>
  </si>
  <si>
    <t>TOTAL OTHER DIRECT COSTS</t>
  </si>
  <si>
    <t>TOTAL OTHER INDIRECT COSTS</t>
  </si>
  <si>
    <t>OTHER DIRECT COSTS (PAGE/TAB 5)</t>
  </si>
  <si>
    <t>OTHER INDIRECT COSTS (PAGE/TAB 5)</t>
  </si>
  <si>
    <t>See below</t>
  </si>
  <si>
    <t>LOOKBACK ADJUSTMENT (PAGE/TAB 6</t>
  </si>
  <si>
    <t>OTHER INDIRECT COSTS</t>
  </si>
  <si>
    <t>COURSE OFFERINGS</t>
  </si>
  <si>
    <t>COURSE</t>
  </si>
  <si>
    <t>SALARY EMPLOYEES:</t>
  </si>
  <si>
    <t>Employee Title</t>
  </si>
  <si>
    <t>TOTAL - SALARY PERSONNEL</t>
  </si>
  <si>
    <t>HOURLY EMPLOYEES:</t>
  </si>
  <si>
    <t>Employee</t>
  </si>
  <si>
    <t>Anticipated Hours Worked</t>
  </si>
  <si>
    <t>Hourly Rate</t>
  </si>
  <si>
    <t>Total Annual Labor and Fringe</t>
  </si>
  <si>
    <t>TOTAL - HOURLY PERSONNEL</t>
  </si>
  <si>
    <t>SALARY EMPLOYEES</t>
  </si>
  <si>
    <t xml:space="preserve">% Effort on This Service* </t>
  </si>
  <si>
    <t>HOURLY EMPLOYEES</t>
  </si>
  <si>
    <t>TOTAL DIRECT PERSONNEL COSTS</t>
  </si>
  <si>
    <t>GRAND TOTAL PERSONNEL COSTS FOR THE DN ACCT/ACTIVITY</t>
  </si>
  <si>
    <t>Estimated # of participants/yr</t>
  </si>
  <si>
    <t>Personnel costs allocated to each participant</t>
  </si>
  <si>
    <t>ALLOCATION TO PARTICIPANTS</t>
  </si>
  <si>
    <t>TOTAL</t>
  </si>
  <si>
    <t>TOTAL CALCULATED COST (ABOVE)</t>
  </si>
  <si>
    <t>(to Tab/Page 1)</t>
  </si>
  <si>
    <t>PERSONNEL COSTS PER PARTICIPANT (PAGE/TAB2)</t>
  </si>
  <si>
    <t>NOTE: Any reasonable method can be used to allocate the total costs to participants of each class.  If there is significant variation in the amounts used for different</t>
  </si>
  <si>
    <t>courses, an explanation should be provided (such as explaining that the instructors for class A are tenured professors but for class B are grads).</t>
  </si>
  <si>
    <t>CHECK FIGURE (SHOULD BE $0 OR +/- 2%)</t>
  </si>
  <si>
    <t>Course Offering</t>
  </si>
  <si>
    <t>TOTALS</t>
  </si>
  <si>
    <t>TOTAL COSTS (ABOVE</t>
  </si>
  <si>
    <t>CHECK FIGURES (SHOULD BE $0  +/-  2%)</t>
  </si>
  <si>
    <t>Total (all attendees)</t>
  </si>
  <si>
    <t>GRAND TOTAL MATERIALS (Per Participant</t>
  </si>
  <si>
    <t>GRAND TOTAL MATERIALS</t>
  </si>
  <si>
    <t>TOTAL DIRECT MATERIAL COSTS</t>
  </si>
  <si>
    <t>ALLOCATION TO PARTICIPANTS/COURSES</t>
  </si>
  <si>
    <t>NOTE: Any reasonable method can be used to allocate the total costs to participants of each class.  Support for how this was determined should be kept at the department.</t>
  </si>
  <si>
    <t>TOTAL PARTICPANTS</t>
  </si>
  <si>
    <t>Note: Could also allocate by course or session</t>
  </si>
  <si>
    <t>Travel (Driving)</t>
  </si>
  <si>
    <t>Travel (Air)</t>
  </si>
  <si>
    <t>Method</t>
  </si>
  <si>
    <t>At Cost</t>
  </si>
  <si>
    <t>Participants</t>
  </si>
  <si>
    <t>Total Cost</t>
  </si>
  <si>
    <t>Cost per Participant</t>
  </si>
  <si>
    <t>TOTAL PARTICIPANTS (from Tab/Page 1)</t>
  </si>
  <si>
    <t>TOTAL COURSE REGISTRATION RATE</t>
  </si>
  <si>
    <t>See below + $10</t>
  </si>
  <si>
    <t>These costs must be made to a revolving account, and not a General Fund or Federal Grant account.</t>
  </si>
  <si>
    <t xml:space="preserve">NOTE: ONLY THE PORTION OF THE LABOR AND FRINGE COSTS THAT ARE AN EXPENSE TO THE REVOLVING ACCOUNT MAY BE INCLUDED IN THE RATES.  </t>
  </si>
  <si>
    <t xml:space="preserve">IF A SALARIED EMPLOYEE IS PAID ON A GENERAL FUND OR GRANT ACCOUNT, BUT PERFORMS BILLABLE SERVICE WORK, A COST REDISTRIBUTION SHOULD </t>
  </si>
  <si>
    <t xml:space="preserve">BE PROCESSED IN SAP (AND AN EFFORT REPORT SHOULD BE PREPARED IF EFFECTING A GRANT ACCOUNT) TO MOVE THE APPROPRIATE % OF THAT PERSON'S </t>
  </si>
  <si>
    <t>PAY TO THE REVOLVING ACCOUNT.  FOR HOURLY EMPLOYEES, SELECT THE REVOLVING ACCOUNT FOR HOURS SPENT ON THIS SERVICE WHEN PROCESSING PAYROLL.</t>
  </si>
  <si>
    <t>% Effort on This Service/Acct**</t>
  </si>
  <si>
    <t>Annual Pay Per Person *</t>
  </si>
  <si>
    <t>Cost Related to This Service/Acct</t>
  </si>
  <si>
    <t>ALL INFORMATION BELOW SHOULD TIE DIRECTLY TO OPERATING STATEMENTS FOR THE PERIOD USED.</t>
  </si>
  <si>
    <t>* Annual pay may be an estimate for the upcoming year or the actual pay for the prior year.</t>
  </si>
  <si>
    <t>**  Effort is the percentage of time expected to be spent providing this service or in support of this service.  Remember that these costs need to be recorded on the revolving account for this service.</t>
  </si>
  <si>
    <t xml:space="preserve">*** Fringe rates can be found at </t>
  </si>
  <si>
    <t>or use the actual fringe costs shown on ledgers.</t>
  </si>
  <si>
    <t>or contact Financial Analysis at 355-5029 with questions.</t>
  </si>
  <si>
    <t>KFS Object Code &amp; Description of Materials</t>
  </si>
  <si>
    <t>KFS Object &amp; Description</t>
  </si>
  <si>
    <t>% of Annual Operating Expenses</t>
  </si>
  <si>
    <t>PERIOD BETWEEN REQUIRED BIENNIAL RATE REVIEWS</t>
  </si>
  <si>
    <t>Departmental Notes/Documentation</t>
  </si>
  <si>
    <t>Example notes include decision on exclusion of deficit from billing rate, decision to factor 100% or 90% of surplus into billing rate, determination of anticipated capital needs, etc.</t>
  </si>
  <si>
    <t>Surplus should not exceed 60 days of working capital or 10% of annual expenses</t>
  </si>
  <si>
    <r>
      <rPr>
        <b/>
        <sz val="10"/>
        <rFont val="Calibri"/>
        <family val="2"/>
      </rPr>
      <t xml:space="preserve">Surpluses or deficits should be used to adjust future billing rates or be credited back to users </t>
    </r>
    <r>
      <rPr>
        <sz val="10"/>
        <rFont val="Calibri"/>
        <family val="2"/>
      </rPr>
      <t>(as described in i).  This effort can exclude the balance created on external customers, so long as these surpluses can be documented.</t>
    </r>
    <r>
      <rPr>
        <sz val="10"/>
        <rFont val="Calibri"/>
        <family val="2"/>
        <scheme val="minor"/>
      </rPr>
      <t xml:space="preserve"> Deficits can be passed on consideration if reasoning is documented. Surpluses can be carried forward if they are less than 60 days of working capital and 10% of annual expenses.</t>
    </r>
  </si>
  <si>
    <t>REVENUE - Prior Period (most recent fiscal year - up to 2 fiscal years if have know anomalies)</t>
  </si>
  <si>
    <t>EXPENSES OR COSTS - Prior Period (most recent fiscal year - up to 2 fiscal years if have know anomalies)</t>
  </si>
  <si>
    <t>Total Expenses Incurred for Performing this Service in Prior Year</t>
  </si>
  <si>
    <t>ENDING FUND BALANCE AS OF PRIOR FISCAL YEAR
(KFS Beginning Balance  Line Amount for 3*** object code for Lookback Period)</t>
  </si>
  <si>
    <r>
      <t>All formula fields throughout this workbook are in</t>
    </r>
    <r>
      <rPr>
        <sz val="14"/>
        <color rgb="FF0070C0"/>
        <rFont val="Calibri"/>
        <family val="2"/>
        <scheme val="minor"/>
      </rPr>
      <t xml:space="preserve"> BLUE FONT.  </t>
    </r>
  </si>
  <si>
    <t>All items highlighted light orange are manually entered by the department.</t>
  </si>
  <si>
    <t>Sub Acount Number:</t>
  </si>
  <si>
    <t>Description of Courses:</t>
  </si>
  <si>
    <t>Title of Courses:</t>
  </si>
  <si>
    <t>Complete the supporting tabs to compile costs of providing this course.  Summarize the totals from other tabs in the  summary below, and fill in the desired rates for each course.  The lookback (tab/page 6) should agree to the ledgers for the account. ALL COSTS INCLUDED IN THIS ANALYSIS SHOULD BE EXPENSES ON THE DN ACCOUNT.</t>
  </si>
  <si>
    <t>Decription of the various courses offered.</t>
  </si>
  <si>
    <t>Total</t>
  </si>
  <si>
    <t>DIRECT PERSONNEL COSTS: Level of Effort and Billable Hours Determination Documentation</t>
  </si>
  <si>
    <r>
      <rPr>
        <b/>
        <u/>
        <sz val="8"/>
        <rFont val="Arial"/>
        <family val="2"/>
      </rPr>
      <t>LOE Example Language:</t>
    </r>
    <r>
      <rPr>
        <sz val="8"/>
        <rFont val="Arial"/>
        <family val="2"/>
      </rPr>
      <t xml:space="preserve"> LOE determined based on manager input and historical data ; LOE obtained from CGA's reporting site ; etc.</t>
    </r>
  </si>
  <si>
    <t>INDIRECT PERSONNEL COSTS: Level of Effort and Billable Hours Determination Documentation</t>
  </si>
  <si>
    <t>ALLOCATION TO PARTICIPANTS: Personnel Allocation Determination Documentation</t>
  </si>
  <si>
    <r>
      <rPr>
        <b/>
        <u/>
        <sz val="8"/>
        <rFont val="Arial"/>
        <family val="2"/>
      </rPr>
      <t>Personnel Allocation Example Language:</t>
    </r>
    <r>
      <rPr>
        <sz val="8"/>
        <rFont val="Arial"/>
        <family val="2"/>
      </rPr>
      <t xml:space="preserve"> Personnel allocation determined based on manager input and historical data ; etc.</t>
    </r>
  </si>
  <si>
    <t>Template: Non-credit Instruction</t>
  </si>
  <si>
    <t>Submission Date:</t>
  </si>
  <si>
    <t>Approval Letter Date:</t>
  </si>
  <si>
    <r>
      <rPr>
        <b/>
        <u/>
        <sz val="8"/>
        <rFont val="Calibri"/>
        <family val="2"/>
        <scheme val="minor"/>
      </rPr>
      <t>Example Language:</t>
    </r>
    <r>
      <rPr>
        <sz val="8"/>
        <rFont val="Calibri"/>
        <family val="2"/>
        <scheme val="minor"/>
      </rPr>
      <t xml:space="preserve"> $10 for add'l for external users will help offset funding cuts in the Dept. of Cost Acctg. Rates will be published at the external rate with a "$10 discount" for MSU Campus and Fed Users.</t>
    </r>
  </si>
  <si>
    <t>Total Equipment Depreciation Cost</t>
  </si>
  <si>
    <t>EQUIPMENT DEPRECIATION COST ANALYSIS</t>
  </si>
  <si>
    <r>
      <t xml:space="preserve">Federal grants and that were </t>
    </r>
    <r>
      <rPr>
        <b/>
        <u/>
        <sz val="8"/>
        <rFont val="Arial"/>
        <family val="2"/>
      </rPr>
      <t>originally purchased with non-Federal and non-General Fund monies.</t>
    </r>
  </si>
  <si>
    <t>In Service Date</t>
  </si>
  <si>
    <t>Used Life</t>
  </si>
  <si>
    <t>Remaining Life</t>
  </si>
  <si>
    <t>CUMULATIVE LOOKBACK REDUCTION (RECOVERY)</t>
  </si>
  <si>
    <t>TOTAL COURSE REGISTRATION RATE (Rounded)</t>
  </si>
  <si>
    <t>The individuals listed should be paid in part (equal to or greater that the % effort below) on the Service Center account.</t>
  </si>
  <si>
    <r>
      <rPr>
        <b/>
        <u/>
        <sz val="8"/>
        <rFont val="Arial"/>
        <family val="2"/>
      </rPr>
      <t>Billable Hours Example Language:</t>
    </r>
    <r>
      <rPr>
        <sz val="8"/>
        <rFont val="Arial"/>
        <family val="2"/>
      </rPr>
      <t xml:space="preserve"> Billable hours determined based on 40hr/week for 52 weeks (2,080) less paid holidays (72), annual vacation leave (144), annual sick leave (48), annual profession development leave (96), &amp; administrative duties related to the service center (12) = 1,708 ; On-call/student employee on duty for 50% of the year (2080 * 50%) ; etc.</t>
    </r>
  </si>
  <si>
    <t>Estimated # of participants/yr. (all sessions)</t>
  </si>
  <si>
    <t>% Related to this Service</t>
  </si>
  <si>
    <r>
      <rPr>
        <b/>
        <u/>
        <sz val="8"/>
        <rFont val="Arial"/>
        <family val="2"/>
      </rPr>
      <t>Example Language:</t>
    </r>
    <r>
      <rPr>
        <sz val="8"/>
        <rFont val="Arial"/>
        <family val="2"/>
      </rPr>
      <t xml:space="preserve"> Based on estimated time each machine is used for this service compared to total time.  Differs for each machine, and the operational costs are the same as the machine when specifically identifiable.</t>
    </r>
  </si>
  <si>
    <r>
      <rPr>
        <b/>
        <u/>
        <sz val="8"/>
        <rFont val="Arial"/>
        <family val="2"/>
      </rPr>
      <t>Example Language:</t>
    </r>
    <r>
      <rPr>
        <sz val="8"/>
        <rFont val="Arial"/>
        <family val="2"/>
      </rPr>
      <t xml:space="preserve"> Analyzed total revenue for this  department  of $3,300,000 per year.  Revenue from providing non-credit instruction has historically been about $825,000/year, so 25% used as allocated to this service.  ALL COSTS ARE PAID ON DS987654 and none are paid with General or Federal Funds. (Could also use study of % effort from all personnel or other reasonable method.</t>
    </r>
  </si>
  <si>
    <r>
      <rPr>
        <b/>
        <sz val="10"/>
        <rFont val="Calibri"/>
        <family val="2"/>
        <scheme val="minor"/>
      </rPr>
      <t>The department can figure in anticipated capital needs</t>
    </r>
    <r>
      <rPr>
        <sz val="10"/>
        <rFont val="Calibri"/>
        <family val="2"/>
        <scheme val="minor"/>
      </rPr>
      <t xml:space="preserve"> within the next two years when considering inclusion of the cumulative surplus/deficit impact into the billing rates.</t>
    </r>
  </si>
  <si>
    <t>All items highlighted light blue are manually entered by FA.</t>
  </si>
  <si>
    <t>ESTIMATED # OF PARTICIPANTS: Estimated # of Participants Determination Documentation</t>
  </si>
  <si>
    <r>
      <rPr>
        <b/>
        <u/>
        <sz val="8"/>
        <rFont val="Arial"/>
        <family val="2"/>
      </rPr>
      <t>Estimated # of Participants Example Language:</t>
    </r>
    <r>
      <rPr>
        <sz val="8"/>
        <rFont val="Arial"/>
        <family val="2"/>
      </rPr>
      <t xml:space="preserve"> # of participants based on prior year enrollment, etc.</t>
    </r>
  </si>
  <si>
    <t>Total % Effort on This Service/Acct**</t>
  </si>
  <si>
    <t>Max % Allowed</t>
  </si>
  <si>
    <t>&gt; Max?</t>
  </si>
  <si>
    <t>Note</t>
  </si>
  <si>
    <t>FOR FA USE ONLY: LEVEL OF EFFORT CHECK</t>
  </si>
  <si>
    <t>(Personnel Costs per participant to Page/Tab 1)</t>
  </si>
  <si>
    <t>PER PARTICIPANT (to Page/Tab 1)</t>
  </si>
  <si>
    <t>(to Page/Tab 1)</t>
  </si>
  <si>
    <t>Internal</t>
  </si>
  <si>
    <t>Federal Grant</t>
  </si>
  <si>
    <t>Annual Operating Expenses</t>
  </si>
  <si>
    <t>Direct Personnel</t>
  </si>
  <si>
    <t>Indirect Personnel</t>
  </si>
  <si>
    <t>Equipment Use Fee</t>
  </si>
  <si>
    <t>to Page/Tab 5</t>
  </si>
  <si>
    <t>PER PARTICIPANT (to Page/Tab 1 &amp; 5)</t>
  </si>
  <si>
    <t>Direct Materials</t>
  </si>
  <si>
    <t>Other Direct Costs</t>
  </si>
  <si>
    <t>Other Indirect Costs</t>
  </si>
  <si>
    <t>UNADJUSTED CUMULATIVE SURPLUS (DEFICIT) FOR THE SERVICE</t>
  </si>
  <si>
    <t>LESS ALLOWABLE CUMULATIVE SURPLUS NOT EXCEEDING 10% OF ANNUAL OPERATING EXPENSES</t>
  </si>
  <si>
    <t>ADJUSTED CUMULATIVE SURPLUS (DEFICIT) FOR RATE ALLOCATION</t>
  </si>
  <si>
    <t>ANTICIPATED CAPITAL NEEDS WITHIN THE NEXT TWO YEARS</t>
  </si>
  <si>
    <t>ADJUSTED CUMULATIVE SURPLUS (DEFICIT) USED FOR RATE ALLOCATION</t>
  </si>
  <si>
    <t>TOTAL PARTICIPANTS IN TIME BETWEEN RATE RENEWALS</t>
  </si>
  <si>
    <t>LOOKBACK PERCENTAGE USED FOR RATE ALLOCATION</t>
  </si>
  <si>
    <t>CUMULATIVE LOOKBACK REDUCTION (RECOVERY) USED FOR RATE</t>
  </si>
  <si>
    <t xml:space="preserve"> PER PARTICIPANT (to Page/Tab 1)</t>
  </si>
  <si>
    <t>[1]</t>
  </si>
  <si>
    <t>[2]</t>
  </si>
  <si>
    <t>[3]</t>
  </si>
  <si>
    <t>[4]</t>
  </si>
  <si>
    <t>[5]</t>
  </si>
  <si>
    <t>DN100039</t>
  </si>
  <si>
    <t>FS</t>
  </si>
  <si>
    <t>Department of Entomology</t>
  </si>
  <si>
    <t>Linda Gallagher, 884.0394</t>
  </si>
  <si>
    <t>WorldTAP International Short Course in Food Safety</t>
  </si>
  <si>
    <t>World Technology Access Program (WorldTAP)</t>
  </si>
  <si>
    <t>Ramjee Ghimire</t>
  </si>
  <si>
    <t>Renee Graff</t>
  </si>
  <si>
    <t>Student Support</t>
  </si>
  <si>
    <t>Unknown</t>
  </si>
  <si>
    <t>Admin Support</t>
  </si>
  <si>
    <t>Program Manager</t>
  </si>
  <si>
    <t>Program Expenses</t>
  </si>
  <si>
    <t>Other Expenses</t>
  </si>
  <si>
    <t>Per KFS Detail</t>
  </si>
  <si>
    <t>Amount per KFS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</si>
</sst>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_(* #,##0_);_(* \(#,##0\);_(* &quot;-&quot;??_);_(@_)"/>
    <numFmt numFmtId="168" formatCode="#,##0.0"/>
  </numFmts>
  <fonts count="41" x14ac:knownFonts="1">
    <font>
      <sz val="8"/>
      <name val="Arial"/>
    </font>
    <font>
      <sz val="8"/>
      <name val="Arial"/>
      <family val="2"/>
    </font>
    <font>
      <b/>
      <sz val="8"/>
      <name val="Arial"/>
      <family val="2"/>
    </font>
    <font>
      <b/>
      <sz val="10"/>
      <name val="Arial"/>
      <family val="2"/>
    </font>
    <font>
      <sz val="8"/>
      <name val="Arial"/>
      <family val="2"/>
    </font>
    <font>
      <b/>
      <sz val="9"/>
      <color indexed="10"/>
      <name val="Arial"/>
      <family val="2"/>
    </font>
    <font>
      <sz val="9"/>
      <name val="Arial"/>
      <family val="2"/>
    </font>
    <font>
      <i/>
      <sz val="8"/>
      <name val="Arial"/>
      <family val="2"/>
    </font>
    <font>
      <sz val="10"/>
      <name val="Calibri"/>
      <family val="2"/>
    </font>
    <font>
      <b/>
      <sz val="10"/>
      <name val="Calibri"/>
      <family val="2"/>
    </font>
    <font>
      <b/>
      <u/>
      <sz val="10"/>
      <color indexed="12"/>
      <name val="Calibri"/>
      <family val="2"/>
    </font>
    <font>
      <sz val="10"/>
      <name val="Calibri"/>
      <family val="2"/>
      <scheme val="minor"/>
    </font>
    <font>
      <b/>
      <sz val="10"/>
      <name val="Calibri"/>
      <family val="2"/>
      <scheme val="minor"/>
    </font>
    <font>
      <sz val="8"/>
      <color rgb="FF00B050"/>
      <name val="Arial"/>
      <family val="2"/>
    </font>
    <font>
      <sz val="10"/>
      <color rgb="FF00B050"/>
      <name val="Calibri"/>
      <family val="2"/>
      <scheme val="minor"/>
    </font>
    <font>
      <b/>
      <sz val="12"/>
      <name val="Calibri"/>
      <family val="2"/>
      <scheme val="minor"/>
    </font>
    <font>
      <sz val="8"/>
      <name val="Calibri"/>
      <family val="2"/>
      <scheme val="minor"/>
    </font>
    <font>
      <b/>
      <sz val="8"/>
      <name val="Calibri"/>
      <family val="2"/>
      <scheme val="minor"/>
    </font>
    <font>
      <i/>
      <sz val="10"/>
      <name val="Calibri"/>
      <family val="2"/>
      <scheme val="minor"/>
    </font>
    <font>
      <b/>
      <i/>
      <sz val="10"/>
      <name val="Calibri"/>
      <family val="2"/>
      <scheme val="minor"/>
    </font>
    <font>
      <b/>
      <sz val="14"/>
      <name val="Calibri"/>
      <family val="2"/>
      <scheme val="minor"/>
    </font>
    <font>
      <sz val="8"/>
      <color rgb="FF00B050"/>
      <name val="Calibri"/>
      <family val="2"/>
      <scheme val="minor"/>
    </font>
    <font>
      <b/>
      <sz val="11"/>
      <name val="Calibri"/>
      <family val="2"/>
      <scheme val="minor"/>
    </font>
    <font>
      <sz val="10"/>
      <color rgb="FFFF0000"/>
      <name val="Calibri"/>
      <family val="2"/>
      <scheme val="minor"/>
    </font>
    <font>
      <u/>
      <sz val="8"/>
      <color theme="10"/>
      <name val="Arial"/>
      <family val="2"/>
    </font>
    <font>
      <i/>
      <sz val="8"/>
      <color rgb="FF00B050"/>
      <name val="Arial"/>
      <family val="2"/>
    </font>
    <font>
      <b/>
      <u val="singleAccounting"/>
      <sz val="8"/>
      <name val="Calibri"/>
      <family val="2"/>
      <scheme val="minor"/>
    </font>
    <font>
      <sz val="8"/>
      <color rgb="FFFF0000"/>
      <name val="Arial"/>
      <family val="2"/>
    </font>
    <font>
      <sz val="10"/>
      <color rgb="FF0070C0"/>
      <name val="Calibri"/>
      <family val="2"/>
      <scheme val="minor"/>
    </font>
    <font>
      <b/>
      <sz val="8"/>
      <color rgb="FF0070C0"/>
      <name val="Arial"/>
      <family val="2"/>
    </font>
    <font>
      <sz val="8"/>
      <color rgb="FF0070C0"/>
      <name val="Arial"/>
      <family val="2"/>
    </font>
    <font>
      <sz val="8"/>
      <color rgb="FF0070C0"/>
      <name val="Calibri"/>
      <family val="2"/>
      <scheme val="minor"/>
    </font>
    <font>
      <b/>
      <sz val="8"/>
      <color rgb="FF0070C0"/>
      <name val="Calibri"/>
      <family val="2"/>
      <scheme val="minor"/>
    </font>
    <font>
      <b/>
      <sz val="10"/>
      <color rgb="FF0070C0"/>
      <name val="Calibri"/>
      <family val="2"/>
      <scheme val="minor"/>
    </font>
    <font>
      <sz val="14"/>
      <name val="Calibri"/>
      <family val="2"/>
      <scheme val="minor"/>
    </font>
    <font>
      <sz val="14"/>
      <color rgb="FF0070C0"/>
      <name val="Calibri"/>
      <family val="2"/>
      <scheme val="minor"/>
    </font>
    <font>
      <sz val="9"/>
      <color indexed="81"/>
      <name val="Tahoma"/>
      <family val="2"/>
    </font>
    <font>
      <b/>
      <sz val="9"/>
      <color indexed="81"/>
      <name val="Tahoma"/>
      <family val="2"/>
    </font>
    <font>
      <b/>
      <u/>
      <sz val="8"/>
      <name val="Arial"/>
      <family val="2"/>
    </font>
    <font>
      <b/>
      <u/>
      <sz val="8"/>
      <name val="Calibri"/>
      <family val="2"/>
      <scheme val="minor"/>
    </font>
    <font>
      <b/>
      <sz val="8"/>
      <color rgb="FFFF0000"/>
      <name val="Arial"/>
      <family val="2"/>
    </font>
  </fonts>
  <fills count="10">
    <fill>
      <patternFill patternType="none"/>
    </fill>
    <fill>
      <patternFill patternType="gray125"/>
    </fill>
    <fill>
      <patternFill patternType="solid">
        <fgColor indexed="22"/>
        <bgColor indexed="64"/>
      </patternFill>
    </fill>
    <fill>
      <patternFill patternType="solid">
        <fgColor theme="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medium">
        <color theme="6"/>
      </left>
      <right style="medium">
        <color theme="6"/>
      </right>
      <top style="medium">
        <color theme="6"/>
      </top>
      <bottom style="medium">
        <color theme="6"/>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16">
    <xf numFmtId="0" fontId="0" fillId="0" borderId="0"/>
    <xf numFmtId="43"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4" fontId="1" fillId="0" borderId="0" applyFont="0" applyFill="0" applyBorder="0" applyAlignment="0" applyProtection="0"/>
  </cellStyleXfs>
  <cellXfs count="318">
    <xf numFmtId="0" fontId="0" fillId="0" borderId="0" xfId="0"/>
    <xf numFmtId="0" fontId="2" fillId="0" borderId="0" xfId="0" applyFont="1" applyAlignment="1">
      <alignment horizontal="center"/>
    </xf>
    <xf numFmtId="0" fontId="2" fillId="0" borderId="1" xfId="0" applyFont="1" applyBorder="1" applyAlignment="1">
      <alignment horizontal="center" wrapText="1"/>
    </xf>
    <xf numFmtId="0" fontId="0" fillId="0" borderId="0" xfId="0" applyAlignment="1">
      <alignment horizontal="center"/>
    </xf>
    <xf numFmtId="49" fontId="0" fillId="0" borderId="0" xfId="0" applyNumberFormat="1" applyAlignment="1">
      <alignment horizontal="center"/>
    </xf>
    <xf numFmtId="164" fontId="0" fillId="0" borderId="0" xfId="0" applyNumberFormat="1"/>
    <xf numFmtId="10" fontId="0" fillId="0" borderId="0" xfId="4" applyNumberFormat="1" applyFont="1" applyAlignment="1">
      <alignment horizontal="center"/>
    </xf>
    <xf numFmtId="0" fontId="3" fillId="2" borderId="0" xfId="0" applyFont="1" applyFill="1"/>
    <xf numFmtId="0" fontId="0" fillId="2" borderId="0" xfId="0" applyFill="1"/>
    <xf numFmtId="49" fontId="0" fillId="2" borderId="0" xfId="0" applyNumberFormat="1" applyFill="1" applyAlignment="1">
      <alignment horizontal="center"/>
    </xf>
    <xf numFmtId="164" fontId="0" fillId="2" borderId="0" xfId="0" applyNumberFormat="1" applyFill="1"/>
    <xf numFmtId="0" fontId="0" fillId="2" borderId="0" xfId="0" applyFill="1" applyAlignment="1">
      <alignment horizontal="center"/>
    </xf>
    <xf numFmtId="0" fontId="4" fillId="0" borderId="0" xfId="0" applyFont="1"/>
    <xf numFmtId="49" fontId="4" fillId="0" borderId="0" xfId="0" applyNumberFormat="1" applyFont="1" applyAlignment="1">
      <alignment horizontal="center"/>
    </xf>
    <xf numFmtId="164" fontId="4" fillId="0" borderId="0" xfId="0" applyNumberFormat="1" applyFont="1"/>
    <xf numFmtId="0" fontId="4" fillId="0" borderId="0" xfId="0" applyFont="1" applyAlignment="1">
      <alignment horizontal="center"/>
    </xf>
    <xf numFmtId="0" fontId="2" fillId="0" borderId="0" xfId="0" applyFont="1" applyAlignment="1">
      <alignment horizontal="right"/>
    </xf>
    <xf numFmtId="0" fontId="2" fillId="0" borderId="2" xfId="0" applyFont="1" applyBorder="1" applyAlignment="1">
      <alignment horizontal="center" wrapText="1"/>
    </xf>
    <xf numFmtId="44" fontId="0" fillId="0" borderId="0" xfId="2" applyFont="1"/>
    <xf numFmtId="0" fontId="5" fillId="0" borderId="0" xfId="0" applyFont="1"/>
    <xf numFmtId="0" fontId="6" fillId="0" borderId="0" xfId="0" applyFont="1"/>
    <xf numFmtId="0" fontId="2" fillId="0" borderId="0" xfId="0" applyFont="1"/>
    <xf numFmtId="165" fontId="0" fillId="0" borderId="0" xfId="0" applyNumberFormat="1"/>
    <xf numFmtId="10" fontId="0" fillId="0" borderId="0" xfId="4" applyNumberFormat="1" applyFont="1" applyBorder="1" applyAlignment="1">
      <alignment horizontal="right"/>
    </xf>
    <xf numFmtId="10" fontId="2" fillId="0" borderId="0" xfId="4" applyNumberFormat="1" applyFont="1" applyBorder="1" applyAlignment="1">
      <alignment horizontal="right"/>
    </xf>
    <xf numFmtId="164" fontId="2" fillId="0" borderId="0" xfId="0" applyNumberFormat="1" applyFont="1"/>
    <xf numFmtId="10" fontId="4" fillId="0" borderId="0" xfId="4" applyNumberFormat="1" applyFont="1" applyBorder="1" applyAlignment="1">
      <alignment horizontal="right"/>
    </xf>
    <xf numFmtId="0" fontId="0" fillId="0" borderId="1" xfId="0" applyBorder="1"/>
    <xf numFmtId="41" fontId="0" fillId="0" borderId="0" xfId="0" applyNumberFormat="1"/>
    <xf numFmtId="41" fontId="2" fillId="0" borderId="0" xfId="0" applyNumberFormat="1" applyFont="1" applyAlignment="1">
      <alignment horizontal="center"/>
    </xf>
    <xf numFmtId="41" fontId="0" fillId="0" borderId="1" xfId="0" applyNumberFormat="1" applyBorder="1"/>
    <xf numFmtId="0" fontId="2" fillId="0" borderId="0" xfId="0" applyFont="1" applyAlignment="1">
      <alignment horizontal="center" wrapText="1"/>
    </xf>
    <xf numFmtId="42" fontId="0" fillId="0" borderId="0" xfId="0" applyNumberFormat="1"/>
    <xf numFmtId="41" fontId="2" fillId="0" borderId="0" xfId="0" applyNumberFormat="1" applyFont="1"/>
    <xf numFmtId="0" fontId="11" fillId="0" borderId="0" xfId="0" applyFont="1"/>
    <xf numFmtId="0" fontId="11" fillId="0" borderId="1" xfId="0" applyFont="1" applyBorder="1"/>
    <xf numFmtId="0" fontId="12" fillId="0" borderId="0" xfId="0" applyFont="1"/>
    <xf numFmtId="0" fontId="11" fillId="0" borderId="0" xfId="0" applyFont="1" applyAlignment="1">
      <alignment horizontal="left"/>
    </xf>
    <xf numFmtId="0" fontId="7" fillId="0" borderId="0" xfId="0" applyFont="1"/>
    <xf numFmtId="0" fontId="13" fillId="0" borderId="0" xfId="0" applyFont="1"/>
    <xf numFmtId="44" fontId="13" fillId="0" borderId="0" xfId="2" applyFont="1"/>
    <xf numFmtId="0" fontId="14" fillId="0" borderId="0" xfId="0" applyFont="1"/>
    <xf numFmtId="41" fontId="0" fillId="0" borderId="3" xfId="0" applyNumberFormat="1" applyBorder="1"/>
    <xf numFmtId="0" fontId="0" fillId="4" borderId="0" xfId="0" applyFill="1"/>
    <xf numFmtId="0" fontId="2" fillId="0" borderId="2" xfId="0" applyFont="1" applyBorder="1" applyAlignment="1">
      <alignment wrapText="1"/>
    </xf>
    <xf numFmtId="166" fontId="0" fillId="0" borderId="0" xfId="2" applyNumberFormat="1" applyFont="1"/>
    <xf numFmtId="0" fontId="3" fillId="4" borderId="0" xfId="0" applyFont="1" applyFill="1"/>
    <xf numFmtId="0" fontId="13" fillId="0" borderId="0" xfId="0" applyFont="1" applyAlignment="1">
      <alignment horizontal="left" vertical="center" wrapText="1"/>
    </xf>
    <xf numFmtId="0" fontId="2" fillId="0" borderId="5" xfId="0" applyFont="1" applyBorder="1" applyAlignment="1">
      <alignment horizontal="left"/>
    </xf>
    <xf numFmtId="49" fontId="2" fillId="0" borderId="5" xfId="0" applyNumberFormat="1"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5" xfId="0" applyFont="1" applyBorder="1" applyAlignment="1">
      <alignment wrapText="1"/>
    </xf>
    <xf numFmtId="0" fontId="0" fillId="0" borderId="3" xfId="0" applyBorder="1"/>
    <xf numFmtId="41" fontId="2" fillId="0" borderId="5" xfId="0" applyNumberFormat="1" applyFont="1" applyBorder="1" applyAlignment="1">
      <alignment horizontal="center" wrapText="1"/>
    </xf>
    <xf numFmtId="0" fontId="11" fillId="0" borderId="0" xfId="0" applyFont="1" applyAlignment="1">
      <alignment horizontal="right"/>
    </xf>
    <xf numFmtId="0" fontId="16" fillId="0" borderId="0" xfId="0" applyFont="1"/>
    <xf numFmtId="41" fontId="16" fillId="0" borderId="0" xfId="0" applyNumberFormat="1" applyFont="1"/>
    <xf numFmtId="0" fontId="17" fillId="0" borderId="1" xfId="0" applyFont="1" applyBorder="1"/>
    <xf numFmtId="41" fontId="17" fillId="0" borderId="0" xfId="0" applyNumberFormat="1" applyFont="1" applyAlignment="1">
      <alignment horizontal="center"/>
    </xf>
    <xf numFmtId="0" fontId="15" fillId="0" borderId="1" xfId="0" applyFont="1" applyBorder="1"/>
    <xf numFmtId="0" fontId="18" fillId="0" borderId="0" xfId="0" applyFont="1"/>
    <xf numFmtId="0" fontId="18" fillId="0" borderId="8" xfId="0" applyFont="1" applyBorder="1"/>
    <xf numFmtId="0" fontId="19" fillId="0" borderId="9" xfId="0" applyFont="1" applyBorder="1"/>
    <xf numFmtId="0" fontId="3" fillId="0" borderId="0" xfId="0" applyFont="1"/>
    <xf numFmtId="0" fontId="12" fillId="0" borderId="1" xfId="0" applyFont="1" applyBorder="1"/>
    <xf numFmtId="0" fontId="20" fillId="0" borderId="1" xfId="0" applyFont="1" applyBorder="1"/>
    <xf numFmtId="0" fontId="20" fillId="0" borderId="0" xfId="0" applyFont="1"/>
    <xf numFmtId="0" fontId="14" fillId="0" borderId="0" xfId="0" applyFont="1" applyAlignment="1">
      <alignment horizontal="left"/>
    </xf>
    <xf numFmtId="0" fontId="18" fillId="0" borderId="0" xfId="0" applyFont="1" applyAlignment="1">
      <alignment horizontal="left"/>
    </xf>
    <xf numFmtId="0" fontId="12" fillId="2" borderId="0" xfId="0" applyFont="1" applyFill="1"/>
    <xf numFmtId="44" fontId="11" fillId="0" borderId="0" xfId="2" applyFont="1"/>
    <xf numFmtId="44" fontId="16" fillId="0" borderId="0" xfId="2" applyFont="1"/>
    <xf numFmtId="0" fontId="12" fillId="0" borderId="0" xfId="0" applyFont="1" applyAlignment="1">
      <alignment horizontal="left" vertical="top" wrapText="1"/>
    </xf>
    <xf numFmtId="0" fontId="12" fillId="0" borderId="0" xfId="0" applyFont="1" applyAlignment="1">
      <alignment horizontal="left" vertical="top"/>
    </xf>
    <xf numFmtId="44" fontId="17" fillId="0" borderId="0" xfId="2" applyFont="1" applyBorder="1" applyAlignment="1">
      <alignment horizontal="center" wrapText="1"/>
    </xf>
    <xf numFmtId="44" fontId="4" fillId="0" borderId="0" xfId="2" applyFont="1" applyBorder="1"/>
    <xf numFmtId="0" fontId="25" fillId="0" borderId="0" xfId="0" applyFont="1"/>
    <xf numFmtId="166" fontId="2" fillId="0" borderId="0" xfId="2" applyNumberFormat="1" applyFont="1" applyFill="1" applyBorder="1"/>
    <xf numFmtId="166" fontId="2" fillId="0" borderId="3" xfId="2" applyNumberFormat="1" applyFont="1" applyFill="1" applyBorder="1"/>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center" wrapText="1"/>
    </xf>
    <xf numFmtId="0" fontId="15" fillId="5" borderId="0" xfId="0" applyFont="1" applyFill="1"/>
    <xf numFmtId="0" fontId="12" fillId="4" borderId="0" xfId="0" applyFont="1" applyFill="1"/>
    <xf numFmtId="0" fontId="16" fillId="4" borderId="0" xfId="0" applyFont="1" applyFill="1"/>
    <xf numFmtId="0" fontId="15" fillId="5" borderId="7" xfId="0" applyFont="1" applyFill="1" applyBorder="1" applyAlignment="1">
      <alignment horizontal="left"/>
    </xf>
    <xf numFmtId="0" fontId="15" fillId="5" borderId="2" xfId="0" applyFont="1" applyFill="1" applyBorder="1" applyAlignment="1">
      <alignment horizontal="left"/>
    </xf>
    <xf numFmtId="49" fontId="5" fillId="0" borderId="0" xfId="0" applyNumberFormat="1" applyFont="1" applyAlignment="1">
      <alignment horizontal="left"/>
    </xf>
    <xf numFmtId="168" fontId="0" fillId="0" borderId="0" xfId="0" applyNumberFormat="1" applyAlignment="1">
      <alignment horizontal="center"/>
    </xf>
    <xf numFmtId="0" fontId="2" fillId="0" borderId="5" xfId="0" applyFont="1" applyBorder="1" applyAlignment="1">
      <alignment horizontal="left" wrapText="1"/>
    </xf>
    <xf numFmtId="3" fontId="0" fillId="0" borderId="0" xfId="0" applyNumberFormat="1" applyAlignment="1">
      <alignment horizontal="right"/>
    </xf>
    <xf numFmtId="165" fontId="0" fillId="0" borderId="0" xfId="4" applyNumberFormat="1" applyFont="1" applyBorder="1" applyAlignment="1">
      <alignment horizontal="right"/>
    </xf>
    <xf numFmtId="49" fontId="0" fillId="0" borderId="1" xfId="0" applyNumberFormat="1" applyBorder="1" applyAlignment="1">
      <alignment horizontal="center"/>
    </xf>
    <xf numFmtId="164" fontId="0" fillId="0" borderId="1" xfId="0" applyNumberFormat="1" applyBorder="1"/>
    <xf numFmtId="10" fontId="4" fillId="0" borderId="1" xfId="4" applyNumberFormat="1" applyFont="1" applyBorder="1" applyAlignment="1">
      <alignment horizontal="right"/>
    </xf>
    <xf numFmtId="165" fontId="0" fillId="0" borderId="1" xfId="4" applyNumberFormat="1" applyFont="1" applyBorder="1" applyAlignment="1">
      <alignment horizontal="right"/>
    </xf>
    <xf numFmtId="49" fontId="2" fillId="0" borderId="0" xfId="0" applyNumberFormat="1" applyFont="1" applyAlignment="1">
      <alignment horizontal="right"/>
    </xf>
    <xf numFmtId="0" fontId="0" fillId="3" borderId="0" xfId="0" applyFill="1"/>
    <xf numFmtId="49" fontId="0" fillId="0" borderId="0" xfId="0" applyNumberFormat="1"/>
    <xf numFmtId="0" fontId="2" fillId="5" borderId="5" xfId="0" applyFont="1" applyFill="1" applyBorder="1" applyAlignment="1">
      <alignment wrapText="1"/>
    </xf>
    <xf numFmtId="44" fontId="4" fillId="0" borderId="0" xfId="2" applyFont="1"/>
    <xf numFmtId="44" fontId="0" fillId="0" borderId="0" xfId="0" applyNumberFormat="1"/>
    <xf numFmtId="44" fontId="2" fillId="0" borderId="0" xfId="0" applyNumberFormat="1" applyFont="1"/>
    <xf numFmtId="0" fontId="2" fillId="0" borderId="5" xfId="2" applyNumberFormat="1" applyFont="1" applyBorder="1" applyAlignment="1">
      <alignment horizontal="center" wrapText="1"/>
    </xf>
    <xf numFmtId="49" fontId="13" fillId="0" borderId="0" xfId="0" applyNumberFormat="1" applyFont="1" applyAlignment="1">
      <alignment horizontal="center"/>
    </xf>
    <xf numFmtId="164" fontId="13" fillId="0" borderId="0" xfId="0" applyNumberFormat="1" applyFont="1"/>
    <xf numFmtId="0" fontId="13" fillId="0" borderId="0" xfId="0" applyFont="1" applyAlignment="1">
      <alignment horizontal="center"/>
    </xf>
    <xf numFmtId="41" fontId="17" fillId="0" borderId="1" xfId="0" applyNumberFormat="1" applyFont="1" applyBorder="1" applyAlignment="1">
      <alignment horizontal="center" wrapText="1"/>
    </xf>
    <xf numFmtId="41" fontId="2" fillId="0" borderId="0" xfId="0" applyNumberFormat="1" applyFont="1" applyAlignment="1">
      <alignment horizontal="center" wrapText="1"/>
    </xf>
    <xf numFmtId="49" fontId="2" fillId="0" borderId="0" xfId="0" applyNumberFormat="1" applyFont="1" applyAlignment="1">
      <alignment horizontal="center" wrapText="1"/>
    </xf>
    <xf numFmtId="0" fontId="2" fillId="4" borderId="0" xfId="0" applyFont="1" applyFill="1" applyAlignment="1">
      <alignment horizontal="right"/>
    </xf>
    <xf numFmtId="0" fontId="2" fillId="5" borderId="5" xfId="0" applyFont="1" applyFill="1" applyBorder="1" applyAlignment="1">
      <alignment horizontal="center" wrapText="1"/>
    </xf>
    <xf numFmtId="166" fontId="2" fillId="0" borderId="0" xfId="2" applyNumberFormat="1" applyFont="1" applyFill="1" applyBorder="1" applyAlignment="1">
      <alignment horizontal="center"/>
    </xf>
    <xf numFmtId="41" fontId="17" fillId="0" borderId="0" xfId="0" applyNumberFormat="1" applyFont="1" applyAlignment="1">
      <alignment horizontal="center" wrapText="1"/>
    </xf>
    <xf numFmtId="0" fontId="12" fillId="0" borderId="22" xfId="0" applyFont="1" applyBorder="1" applyAlignment="1">
      <alignment horizontal="center" wrapText="1"/>
    </xf>
    <xf numFmtId="0" fontId="17" fillId="0" borderId="0" xfId="0" applyFont="1"/>
    <xf numFmtId="0" fontId="2" fillId="0" borderId="7" xfId="0" applyFont="1" applyBorder="1" applyAlignment="1">
      <alignment wrapText="1"/>
    </xf>
    <xf numFmtId="0" fontId="27" fillId="0" borderId="0" xfId="0" applyFont="1"/>
    <xf numFmtId="49" fontId="27" fillId="0" borderId="0" xfId="0" applyNumberFormat="1" applyFont="1" applyAlignment="1">
      <alignment horizontal="center"/>
    </xf>
    <xf numFmtId="164" fontId="27" fillId="0" borderId="0" xfId="0" applyNumberFormat="1" applyFont="1"/>
    <xf numFmtId="0" fontId="27" fillId="0" borderId="0" xfId="0" applyFont="1" applyAlignment="1">
      <alignment horizontal="center"/>
    </xf>
    <xf numFmtId="0" fontId="27" fillId="0" borderId="0" xfId="0" applyFont="1" applyAlignment="1">
      <alignment horizontal="left" indent="2"/>
    </xf>
    <xf numFmtId="0" fontId="1" fillId="0" borderId="0" xfId="5" applyAlignment="1">
      <alignment horizontal="left"/>
    </xf>
    <xf numFmtId="0" fontId="1" fillId="0" borderId="0" xfId="5"/>
    <xf numFmtId="0" fontId="24" fillId="0" borderId="0" xfId="3" applyAlignment="1" applyProtection="1"/>
    <xf numFmtId="49" fontId="24" fillId="0" borderId="0" xfId="3" applyNumberFormat="1" applyAlignment="1" applyProtection="1">
      <alignment horizontal="center"/>
    </xf>
    <xf numFmtId="164" fontId="24" fillId="0" borderId="0" xfId="3" applyNumberFormat="1" applyAlignment="1" applyProtection="1"/>
    <xf numFmtId="10" fontId="11" fillId="0" borderId="0" xfId="6" applyNumberFormat="1" applyFont="1" applyFill="1"/>
    <xf numFmtId="44" fontId="11" fillId="0" borderId="0" xfId="2" applyFont="1" applyFill="1" applyBorder="1"/>
    <xf numFmtId="0" fontId="12" fillId="0" borderId="0" xfId="0" applyFont="1" applyAlignment="1">
      <alignment horizontal="right"/>
    </xf>
    <xf numFmtId="0" fontId="1" fillId="0" borderId="0" xfId="0" applyFont="1" applyAlignment="1">
      <alignment horizontal="right"/>
    </xf>
    <xf numFmtId="0" fontId="9" fillId="0" borderId="0" xfId="0" applyFont="1" applyAlignment="1">
      <alignment horizontal="left" vertical="top"/>
    </xf>
    <xf numFmtId="0" fontId="12" fillId="0" borderId="1" xfId="0" applyFont="1" applyBorder="1" applyAlignment="1">
      <alignment horizontal="center" wrapText="1"/>
    </xf>
    <xf numFmtId="44" fontId="28" fillId="0" borderId="0" xfId="2" applyFont="1"/>
    <xf numFmtId="10" fontId="28" fillId="0" borderId="0" xfId="6" applyNumberFormat="1" applyFont="1" applyFill="1"/>
    <xf numFmtId="44" fontId="28" fillId="0" borderId="3" xfId="2" applyFont="1" applyBorder="1"/>
    <xf numFmtId="44" fontId="28" fillId="0" borderId="0" xfId="7" applyFont="1"/>
    <xf numFmtId="44" fontId="29" fillId="3" borderId="4" xfId="2" applyFont="1" applyFill="1" applyBorder="1"/>
    <xf numFmtId="166" fontId="29" fillId="0" borderId="3" xfId="2" applyNumberFormat="1" applyFont="1" applyFill="1" applyBorder="1"/>
    <xf numFmtId="167" fontId="29" fillId="0" borderId="0" xfId="1" applyNumberFormat="1" applyFont="1" applyFill="1" applyBorder="1"/>
    <xf numFmtId="44" fontId="30" fillId="0" borderId="0" xfId="2" applyFont="1" applyFill="1" applyBorder="1"/>
    <xf numFmtId="43" fontId="30" fillId="0" borderId="0" xfId="1" applyFont="1" applyFill="1" applyBorder="1"/>
    <xf numFmtId="44" fontId="30" fillId="0" borderId="0" xfId="0" applyNumberFormat="1" applyFont="1"/>
    <xf numFmtId="42" fontId="30" fillId="0" borderId="0" xfId="0" applyNumberFormat="1" applyFont="1"/>
    <xf numFmtId="42" fontId="29" fillId="0" borderId="3" xfId="0" applyNumberFormat="1" applyFont="1" applyBorder="1"/>
    <xf numFmtId="42" fontId="30" fillId="0" borderId="3" xfId="0" applyNumberFormat="1" applyFont="1" applyBorder="1"/>
    <xf numFmtId="164" fontId="29" fillId="0" borderId="4" xfId="0" applyNumberFormat="1" applyFont="1" applyBorder="1"/>
    <xf numFmtId="44" fontId="30" fillId="0" borderId="3" xfId="0" applyNumberFormat="1" applyFont="1" applyBorder="1"/>
    <xf numFmtId="44" fontId="29" fillId="0" borderId="4" xfId="0" applyNumberFormat="1" applyFont="1" applyBorder="1"/>
    <xf numFmtId="44" fontId="30" fillId="0" borderId="0" xfId="2" applyFont="1"/>
    <xf numFmtId="0" fontId="30" fillId="0" borderId="0" xfId="0" applyFont="1"/>
    <xf numFmtId="44" fontId="30" fillId="3" borderId="0" xfId="0" applyNumberFormat="1" applyFont="1" applyFill="1"/>
    <xf numFmtId="165" fontId="30" fillId="0" borderId="0" xfId="0" applyNumberFormat="1" applyFont="1"/>
    <xf numFmtId="164" fontId="30" fillId="0" borderId="0" xfId="0" applyNumberFormat="1" applyFont="1"/>
    <xf numFmtId="164" fontId="29" fillId="0" borderId="3" xfId="4" applyNumberFormat="1" applyFont="1" applyBorder="1" applyAlignment="1">
      <alignment horizontal="right"/>
    </xf>
    <xf numFmtId="164" fontId="29" fillId="0" borderId="23" xfId="0" applyNumberFormat="1" applyFont="1" applyBorder="1"/>
    <xf numFmtId="0" fontId="1" fillId="0" borderId="0" xfId="0" applyFont="1"/>
    <xf numFmtId="164" fontId="29" fillId="0" borderId="3" xfId="0" applyNumberFormat="1" applyFont="1" applyBorder="1"/>
    <xf numFmtId="164" fontId="30" fillId="0" borderId="1" xfId="0" applyNumberFormat="1" applyFont="1" applyBorder="1"/>
    <xf numFmtId="164" fontId="30" fillId="0" borderId="4" xfId="0" applyNumberFormat="1" applyFont="1" applyBorder="1"/>
    <xf numFmtId="0" fontId="31" fillId="0" borderId="0" xfId="0" applyFont="1"/>
    <xf numFmtId="44" fontId="32" fillId="0" borderId="0" xfId="0" applyNumberFormat="1" applyFont="1"/>
    <xf numFmtId="0" fontId="28" fillId="0" borderId="0" xfId="0" applyFont="1"/>
    <xf numFmtId="44" fontId="33" fillId="0" borderId="20" xfId="0" applyNumberFormat="1" applyFont="1" applyBorder="1" applyAlignment="1">
      <alignment horizontal="center" wrapText="1"/>
    </xf>
    <xf numFmtId="44" fontId="33" fillId="0" borderId="21" xfId="0" applyNumberFormat="1" applyFont="1" applyBorder="1" applyAlignment="1">
      <alignment horizontal="center" wrapText="1"/>
    </xf>
    <xf numFmtId="0" fontId="22" fillId="0" borderId="0" xfId="0" applyFont="1"/>
    <xf numFmtId="44" fontId="11" fillId="0" borderId="0" xfId="0" applyNumberFormat="1" applyFont="1"/>
    <xf numFmtId="0" fontId="11" fillId="0" borderId="0" xfId="5" applyFont="1"/>
    <xf numFmtId="167" fontId="28" fillId="0" borderId="0" xfId="9" applyNumberFormat="1" applyFont="1"/>
    <xf numFmtId="0" fontId="11" fillId="0" borderId="26" xfId="0" applyFont="1" applyBorder="1"/>
    <xf numFmtId="0" fontId="11" fillId="0" borderId="27" xfId="0" applyFont="1" applyBorder="1"/>
    <xf numFmtId="0" fontId="11" fillId="0" borderId="28" xfId="0" applyFont="1" applyBorder="1"/>
    <xf numFmtId="0" fontId="11" fillId="0" borderId="29" xfId="0" applyFont="1" applyBorder="1"/>
    <xf numFmtId="0" fontId="34" fillId="0" borderId="0" xfId="0" applyFont="1"/>
    <xf numFmtId="0" fontId="11" fillId="0" borderId="30" xfId="0" applyFont="1" applyBorder="1"/>
    <xf numFmtId="0" fontId="34" fillId="7" borderId="0" xfId="0" applyFont="1" applyFill="1"/>
    <xf numFmtId="0" fontId="11" fillId="7" borderId="0" xfId="0" applyFont="1" applyFill="1"/>
    <xf numFmtId="0" fontId="11" fillId="0" borderId="31" xfId="0" applyFont="1" applyBorder="1"/>
    <xf numFmtId="0" fontId="11" fillId="0" borderId="32" xfId="0" applyFont="1" applyBorder="1"/>
    <xf numFmtId="0" fontId="11" fillId="0" borderId="33" xfId="0" applyFont="1" applyBorder="1"/>
    <xf numFmtId="0" fontId="11" fillId="7" borderId="1" xfId="0" applyFont="1" applyFill="1" applyBorder="1" applyAlignment="1">
      <alignment horizontal="left"/>
    </xf>
    <xf numFmtId="49" fontId="17" fillId="7" borderId="0" xfId="0" applyNumberFormat="1" applyFont="1" applyFill="1"/>
    <xf numFmtId="0" fontId="17" fillId="7" borderId="0" xfId="0" applyFont="1" applyFill="1"/>
    <xf numFmtId="0" fontId="1" fillId="7" borderId="0" xfId="0" applyFont="1" applyFill="1"/>
    <xf numFmtId="9" fontId="1" fillId="7" borderId="0" xfId="4" applyFont="1" applyFill="1" applyAlignment="1">
      <alignment horizontal="center"/>
    </xf>
    <xf numFmtId="164" fontId="1" fillId="7" borderId="0" xfId="0" applyNumberFormat="1" applyFont="1" applyFill="1"/>
    <xf numFmtId="10" fontId="1" fillId="7" borderId="0" xfId="4" applyNumberFormat="1" applyFont="1" applyFill="1" applyBorder="1" applyAlignment="1">
      <alignment horizontal="center"/>
    </xf>
    <xf numFmtId="9" fontId="1" fillId="7" borderId="0" xfId="4" applyFont="1" applyFill="1" applyBorder="1" applyAlignment="1">
      <alignment horizontal="center"/>
    </xf>
    <xf numFmtId="44" fontId="1" fillId="7" borderId="0" xfId="2" applyFont="1" applyFill="1"/>
    <xf numFmtId="167" fontId="1" fillId="7" borderId="0" xfId="1" applyNumberFormat="1" applyFont="1" applyFill="1" applyBorder="1" applyAlignment="1">
      <alignment horizontal="center"/>
    </xf>
    <xf numFmtId="165" fontId="1" fillId="7" borderId="0" xfId="0" applyNumberFormat="1" applyFont="1" applyFill="1"/>
    <xf numFmtId="49" fontId="31" fillId="0" borderId="0" xfId="0" applyNumberFormat="1" applyFont="1"/>
    <xf numFmtId="0" fontId="31" fillId="0" borderId="0" xfId="0" applyFont="1" applyAlignment="1">
      <alignment horizontal="center"/>
    </xf>
    <xf numFmtId="0" fontId="16" fillId="7" borderId="25" xfId="0" applyFont="1" applyFill="1" applyBorder="1"/>
    <xf numFmtId="49" fontId="30" fillId="0" borderId="0" xfId="0" applyNumberFormat="1" applyFont="1"/>
    <xf numFmtId="42" fontId="1" fillId="7" borderId="0" xfId="0" applyNumberFormat="1" applyFont="1" applyFill="1"/>
    <xf numFmtId="0" fontId="1" fillId="7" borderId="0" xfId="0" applyFont="1" applyFill="1" applyAlignment="1">
      <alignment horizontal="center"/>
    </xf>
    <xf numFmtId="9" fontId="1" fillId="7" borderId="0" xfId="4" applyFont="1" applyFill="1"/>
    <xf numFmtId="41" fontId="1" fillId="7" borderId="0" xfId="0" applyNumberFormat="1" applyFont="1" applyFill="1"/>
    <xf numFmtId="9" fontId="1" fillId="7" borderId="3" xfId="4" applyFont="1" applyFill="1" applyBorder="1"/>
    <xf numFmtId="166" fontId="4" fillId="7" borderId="0" xfId="2" applyNumberFormat="1" applyFont="1" applyFill="1" applyBorder="1"/>
    <xf numFmtId="44" fontId="1" fillId="7" borderId="0" xfId="2" applyFont="1" applyFill="1" applyBorder="1"/>
    <xf numFmtId="0" fontId="34" fillId="8" borderId="0" xfId="0" applyFont="1" applyFill="1"/>
    <xf numFmtId="0" fontId="11" fillId="8" borderId="0" xfId="0" applyFont="1" applyFill="1"/>
    <xf numFmtId="0" fontId="2" fillId="0" borderId="24" xfId="0" applyFont="1" applyBorder="1" applyAlignment="1">
      <alignment horizontal="center" wrapText="1"/>
    </xf>
    <xf numFmtId="14" fontId="1" fillId="7" borderId="0" xfId="0" applyNumberFormat="1" applyFont="1" applyFill="1" applyAlignment="1">
      <alignment horizontal="center"/>
    </xf>
    <xf numFmtId="2" fontId="30" fillId="0" borderId="0" xfId="0" applyNumberFormat="1" applyFont="1" applyAlignment="1">
      <alignment horizontal="center"/>
    </xf>
    <xf numFmtId="14" fontId="12" fillId="8" borderId="5" xfId="0" applyNumberFormat="1" applyFont="1" applyFill="1" applyBorder="1" applyAlignment="1">
      <alignment horizontal="left" vertical="top" wrapText="1"/>
    </xf>
    <xf numFmtId="0" fontId="12" fillId="6" borderId="34" xfId="0" applyFont="1" applyFill="1" applyBorder="1"/>
    <xf numFmtId="0" fontId="16" fillId="6" borderId="35" xfId="0" applyFont="1" applyFill="1" applyBorder="1"/>
    <xf numFmtId="0" fontId="16" fillId="6" borderId="36" xfId="0" applyFont="1" applyFill="1" applyBorder="1"/>
    <xf numFmtId="44" fontId="11" fillId="8" borderId="0" xfId="2" applyFont="1" applyFill="1"/>
    <xf numFmtId="44" fontId="11" fillId="8" borderId="1" xfId="2" applyFont="1" applyFill="1" applyBorder="1"/>
    <xf numFmtId="44" fontId="11" fillId="8" borderId="0" xfId="7" applyFont="1" applyFill="1"/>
    <xf numFmtId="167" fontId="11" fillId="8" borderId="0" xfId="9" applyNumberFormat="1" applyFont="1" applyFill="1"/>
    <xf numFmtId="10" fontId="28" fillId="8" borderId="0" xfId="4" applyNumberFormat="1" applyFont="1" applyFill="1" applyBorder="1"/>
    <xf numFmtId="44" fontId="33" fillId="9" borderId="4" xfId="15" applyFont="1" applyFill="1" applyBorder="1"/>
    <xf numFmtId="44" fontId="28" fillId="0" borderId="3" xfId="15" applyFont="1" applyFill="1" applyBorder="1"/>
    <xf numFmtId="165" fontId="29" fillId="0" borderId="0" xfId="4" applyNumberFormat="1" applyFont="1" applyBorder="1" applyAlignment="1">
      <alignment horizontal="right"/>
    </xf>
    <xf numFmtId="0" fontId="30" fillId="0" borderId="0" xfId="0" applyFont="1" applyAlignment="1">
      <alignment horizontal="left"/>
    </xf>
    <xf numFmtId="10" fontId="30" fillId="0" borderId="0" xfId="4" applyNumberFormat="1" applyFont="1" applyFill="1" applyBorder="1" applyAlignment="1">
      <alignment horizontal="center"/>
    </xf>
    <xf numFmtId="0" fontId="30" fillId="0" borderId="0" xfId="0" applyFont="1" applyAlignment="1">
      <alignment horizontal="center"/>
    </xf>
    <xf numFmtId="10" fontId="1" fillId="8" borderId="0" xfId="4" applyNumberFormat="1" applyFont="1" applyFill="1" applyAlignment="1">
      <alignment horizontal="center"/>
    </xf>
    <xf numFmtId="0" fontId="1" fillId="3" borderId="0" xfId="0" applyFont="1" applyFill="1" applyAlignment="1">
      <alignment horizontal="left"/>
    </xf>
    <xf numFmtId="9" fontId="1" fillId="7" borderId="0" xfId="4" applyFont="1" applyFill="1" applyBorder="1"/>
    <xf numFmtId="0" fontId="11" fillId="0" borderId="0" xfId="0" applyFont="1" applyAlignment="1">
      <alignment vertical="center"/>
    </xf>
    <xf numFmtId="0" fontId="11" fillId="7" borderId="5" xfId="0" applyFont="1" applyFill="1" applyBorder="1" applyAlignment="1">
      <alignment horizontal="center" vertical="center"/>
    </xf>
    <xf numFmtId="0" fontId="12" fillId="0" borderId="0" xfId="0" applyFont="1" applyAlignment="1">
      <alignment vertical="center"/>
    </xf>
    <xf numFmtId="44" fontId="11" fillId="7" borderId="5" xfId="2" applyFont="1" applyFill="1" applyBorder="1" applyAlignment="1">
      <alignment vertical="center"/>
    </xf>
    <xf numFmtId="44" fontId="14" fillId="0" borderId="0" xfId="2" applyFont="1" applyBorder="1" applyAlignment="1">
      <alignment vertical="center"/>
    </xf>
    <xf numFmtId="0" fontId="11" fillId="7" borderId="5" xfId="0" applyFont="1" applyFill="1" applyBorder="1" applyAlignment="1">
      <alignment vertical="center"/>
    </xf>
    <xf numFmtId="44" fontId="23" fillId="0" borderId="0" xfId="2" applyFont="1" applyBorder="1" applyAlignment="1">
      <alignment vertical="center"/>
    </xf>
    <xf numFmtId="167" fontId="17" fillId="7" borderId="0" xfId="1" applyNumberFormat="1" applyFont="1" applyFill="1" applyAlignment="1">
      <alignment horizontal="center"/>
    </xf>
    <xf numFmtId="44" fontId="11" fillId="0" borderId="3" xfId="0" applyNumberFormat="1" applyFont="1" applyBorder="1"/>
    <xf numFmtId="0" fontId="12" fillId="0" borderId="5" xfId="0" applyFont="1" applyBorder="1" applyAlignment="1">
      <alignment horizontal="center"/>
    </xf>
    <xf numFmtId="44" fontId="28" fillId="0" borderId="0" xfId="2" applyFont="1" applyBorder="1"/>
    <xf numFmtId="44" fontId="33" fillId="0" borderId="3" xfId="2" applyFont="1" applyBorder="1"/>
    <xf numFmtId="10" fontId="33" fillId="0" borderId="0" xfId="6" applyNumberFormat="1" applyFont="1" applyFill="1"/>
    <xf numFmtId="44" fontId="33" fillId="0" borderId="0" xfId="2" applyFont="1" applyBorder="1"/>
    <xf numFmtId="167" fontId="33" fillId="0" borderId="3" xfId="9" applyNumberFormat="1" applyFont="1" applyBorder="1"/>
    <xf numFmtId="167" fontId="28" fillId="0" borderId="0" xfId="9" applyNumberFormat="1" applyFont="1" applyBorder="1"/>
    <xf numFmtId="9" fontId="40" fillId="0" borderId="0" xfId="4" applyFont="1" applyAlignment="1">
      <alignment horizontal="left" vertical="center"/>
    </xf>
    <xf numFmtId="167" fontId="32" fillId="0" borderId="3" xfId="1" applyNumberFormat="1" applyFont="1" applyBorder="1" applyAlignment="1">
      <alignment horizontal="center"/>
    </xf>
    <xf numFmtId="9" fontId="40" fillId="0" borderId="0" xfId="4" applyFont="1" applyAlignment="1">
      <alignment horizontal="center" vertical="center"/>
    </xf>
    <xf numFmtId="9" fontId="40" fillId="0" borderId="0" xfId="4" applyFont="1" applyAlignment="1">
      <alignment horizontal="center" vertical="top"/>
    </xf>
    <xf numFmtId="9" fontId="40" fillId="0" borderId="0" xfId="4" applyFont="1" applyAlignment="1">
      <alignment horizontal="center"/>
    </xf>
    <xf numFmtId="164" fontId="29" fillId="0" borderId="0" xfId="0" applyNumberFormat="1" applyFont="1"/>
    <xf numFmtId="164" fontId="16" fillId="7" borderId="25" xfId="0" applyNumberFormat="1" applyFont="1" applyFill="1" applyBorder="1"/>
    <xf numFmtId="44" fontId="32" fillId="0" borderId="0" xfId="2" applyFont="1" applyFill="1" applyBorder="1" applyAlignment="1">
      <alignment horizontal="center" wrapText="1"/>
    </xf>
    <xf numFmtId="0" fontId="3" fillId="5" borderId="8" xfId="0" applyFont="1" applyFill="1" applyBorder="1"/>
    <xf numFmtId="0" fontId="3" fillId="5" borderId="16" xfId="0" applyFont="1" applyFill="1" applyBorder="1"/>
    <xf numFmtId="0" fontId="3" fillId="5" borderId="17" xfId="0" applyFont="1" applyFill="1" applyBorder="1"/>
    <xf numFmtId="0" fontId="1" fillId="7" borderId="34" xfId="0" applyFont="1" applyFill="1" applyBorder="1" applyAlignment="1">
      <alignment horizontal="left" vertical="top" wrapText="1"/>
    </xf>
    <xf numFmtId="0" fontId="1" fillId="7" borderId="35" xfId="0" applyFont="1" applyFill="1" applyBorder="1" applyAlignment="1">
      <alignment horizontal="left" vertical="top" wrapText="1"/>
    </xf>
    <xf numFmtId="0" fontId="1" fillId="7" borderId="36" xfId="0" applyFont="1" applyFill="1" applyBorder="1" applyAlignment="1">
      <alignment horizontal="left" vertical="top" wrapText="1"/>
    </xf>
    <xf numFmtId="0" fontId="15" fillId="5" borderId="7" xfId="0" applyFont="1" applyFill="1" applyBorder="1" applyAlignment="1">
      <alignment horizontal="left"/>
    </xf>
    <xf numFmtId="0" fontId="15" fillId="5" borderId="2" xfId="0" applyFont="1" applyFill="1" applyBorder="1" applyAlignment="1">
      <alignment horizontal="left"/>
    </xf>
    <xf numFmtId="0" fontId="12" fillId="0" borderId="0" xfId="0" applyFont="1" applyAlignment="1">
      <alignment horizontal="right"/>
    </xf>
    <xf numFmtId="41" fontId="26" fillId="0" borderId="0" xfId="0" applyNumberFormat="1" applyFont="1" applyAlignment="1">
      <alignment horizontal="center" wrapText="1"/>
    </xf>
    <xf numFmtId="0" fontId="16" fillId="7" borderId="10" xfId="0" applyFont="1" applyFill="1" applyBorder="1" applyAlignment="1">
      <alignment horizontal="left" vertical="top" wrapText="1"/>
    </xf>
    <xf numFmtId="0" fontId="16" fillId="7" borderId="3" xfId="0" applyFont="1" applyFill="1" applyBorder="1" applyAlignment="1">
      <alignment horizontal="left" vertical="top" wrapText="1"/>
    </xf>
    <xf numFmtId="0" fontId="16" fillId="7" borderId="11" xfId="0" applyFont="1" applyFill="1" applyBorder="1" applyAlignment="1">
      <alignment horizontal="left" vertical="top" wrapText="1"/>
    </xf>
    <xf numFmtId="0" fontId="16" fillId="7" borderId="12" xfId="0" applyFont="1" applyFill="1" applyBorder="1" applyAlignment="1">
      <alignment horizontal="left" vertical="top" wrapText="1"/>
    </xf>
    <xf numFmtId="0" fontId="16" fillId="7" borderId="0" xfId="0" applyFont="1" applyFill="1" applyAlignment="1">
      <alignment horizontal="left" vertical="top" wrapText="1"/>
    </xf>
    <xf numFmtId="0" fontId="16" fillId="7" borderId="13" xfId="0" applyFont="1" applyFill="1" applyBorder="1" applyAlignment="1">
      <alignment horizontal="left" vertical="top" wrapText="1"/>
    </xf>
    <xf numFmtId="0" fontId="16" fillId="7" borderId="14" xfId="0" applyFont="1" applyFill="1" applyBorder="1" applyAlignment="1">
      <alignment horizontal="left" vertical="top" wrapText="1"/>
    </xf>
    <xf numFmtId="0" fontId="16" fillId="7" borderId="1" xfId="0" applyFont="1" applyFill="1" applyBorder="1" applyAlignment="1">
      <alignment horizontal="left" vertical="top" wrapText="1"/>
    </xf>
    <xf numFmtId="0" fontId="16" fillId="7" borderId="15" xfId="0" applyFont="1" applyFill="1" applyBorder="1" applyAlignment="1">
      <alignment horizontal="left" vertical="top" wrapText="1"/>
    </xf>
    <xf numFmtId="14" fontId="11" fillId="7" borderId="1" xfId="0" applyNumberFormat="1" applyFont="1" applyFill="1" applyBorder="1" applyAlignment="1">
      <alignment horizontal="left"/>
    </xf>
    <xf numFmtId="0" fontId="11" fillId="7" borderId="1" xfId="0" applyFont="1" applyFill="1" applyBorder="1" applyAlignment="1">
      <alignment horizontal="left"/>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1" fillId="7" borderId="1" xfId="0" applyFont="1" applyFill="1" applyBorder="1" applyAlignment="1">
      <alignment horizontal="left" wrapText="1"/>
    </xf>
    <xf numFmtId="14" fontId="28" fillId="0" borderId="1" xfId="0" applyNumberFormat="1" applyFont="1" applyBorder="1" applyAlignment="1">
      <alignment horizontal="left"/>
    </xf>
    <xf numFmtId="14" fontId="11" fillId="8" borderId="1" xfId="0" applyNumberFormat="1" applyFont="1" applyFill="1" applyBorder="1" applyAlignment="1">
      <alignment horizontal="left"/>
    </xf>
    <xf numFmtId="0" fontId="3" fillId="5" borderId="10" xfId="0" applyFont="1" applyFill="1" applyBorder="1" applyAlignment="1">
      <alignment horizontal="center"/>
    </xf>
    <xf numFmtId="0" fontId="3" fillId="5" borderId="3" xfId="0" applyFont="1" applyFill="1" applyBorder="1" applyAlignment="1">
      <alignment horizontal="center"/>
    </xf>
    <xf numFmtId="0" fontId="3" fillId="5" borderId="11" xfId="0" applyFont="1" applyFill="1" applyBorder="1" applyAlignment="1">
      <alignment horizontal="center"/>
    </xf>
    <xf numFmtId="0" fontId="1" fillId="7" borderId="7"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7" borderId="6" xfId="0" applyFont="1" applyFill="1" applyBorder="1" applyAlignment="1">
      <alignment horizontal="left" vertical="top" wrapText="1"/>
    </xf>
    <xf numFmtId="0" fontId="1" fillId="0" borderId="0" xfId="5" applyAlignment="1">
      <alignment horizontal="left" wrapText="1"/>
    </xf>
    <xf numFmtId="0" fontId="3" fillId="5" borderId="7" xfId="0" applyFont="1" applyFill="1" applyBorder="1" applyAlignment="1">
      <alignment horizontal="center"/>
    </xf>
    <xf numFmtId="0" fontId="3" fillId="5" borderId="2" xfId="0" applyFont="1" applyFill="1" applyBorder="1" applyAlignment="1">
      <alignment horizontal="center"/>
    </xf>
    <xf numFmtId="0" fontId="3" fillId="5" borderId="6" xfId="0" applyFont="1" applyFill="1" applyBorder="1" applyAlignment="1">
      <alignment horizontal="center"/>
    </xf>
    <xf numFmtId="0" fontId="7" fillId="0" borderId="0" xfId="0" applyFont="1" applyAlignment="1">
      <alignment horizontal="left" vertical="top" wrapText="1"/>
    </xf>
    <xf numFmtId="0" fontId="4" fillId="0" borderId="0" xfId="0" applyFont="1" applyAlignment="1">
      <alignment horizontal="center"/>
    </xf>
    <xf numFmtId="0" fontId="0" fillId="0" borderId="0" xfId="0" applyAlignment="1">
      <alignment horizontal="center"/>
    </xf>
    <xf numFmtId="0" fontId="2" fillId="0" borderId="2" xfId="0" applyFont="1" applyBorder="1" applyAlignment="1">
      <alignment horizontal="left" wrapText="1"/>
    </xf>
    <xf numFmtId="0" fontId="1" fillId="7" borderId="10" xfId="0" applyFont="1" applyFill="1" applyBorder="1" applyAlignment="1">
      <alignment horizontal="left" vertical="center" wrapText="1"/>
    </xf>
    <xf numFmtId="0" fontId="1" fillId="7" borderId="3"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1" fillId="7" borderId="0" xfId="0" applyFont="1" applyFill="1" applyAlignment="1">
      <alignment horizontal="left" vertical="center" wrapText="1"/>
    </xf>
    <xf numFmtId="0" fontId="1" fillId="7" borderId="13"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7" borderId="15" xfId="0" applyFont="1" applyFill="1" applyBorder="1" applyAlignment="1">
      <alignment horizontal="left" vertical="center" wrapText="1"/>
    </xf>
    <xf numFmtId="0" fontId="3" fillId="2" borderId="0" xfId="0" applyFont="1" applyFill="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5" borderId="5" xfId="0" applyFont="1" applyFill="1" applyBorder="1" applyAlignment="1">
      <alignment horizontal="left" wrapText="1"/>
    </xf>
    <xf numFmtId="0" fontId="16" fillId="8" borderId="8" xfId="0" applyFont="1" applyFill="1" applyBorder="1" applyAlignment="1">
      <alignment horizontal="left" vertical="center" wrapText="1"/>
    </xf>
    <xf numFmtId="0" fontId="16" fillId="8" borderId="16" xfId="0" applyFont="1" applyFill="1" applyBorder="1" applyAlignment="1">
      <alignment horizontal="left" vertical="center" wrapText="1"/>
    </xf>
    <xf numFmtId="0" fontId="16" fillId="8" borderId="17" xfId="0" applyFont="1" applyFill="1" applyBorder="1" applyAlignment="1">
      <alignment horizontal="left" vertical="center" wrapText="1"/>
    </xf>
    <xf numFmtId="0" fontId="16" fillId="8" borderId="37" xfId="0" applyFont="1" applyFill="1" applyBorder="1" applyAlignment="1">
      <alignment horizontal="left" vertical="center" wrapText="1"/>
    </xf>
    <xf numFmtId="0" fontId="16" fillId="8" borderId="0" xfId="0" applyFont="1" applyFill="1" applyAlignment="1">
      <alignment horizontal="left" vertical="center" wrapText="1"/>
    </xf>
    <xf numFmtId="0" fontId="16" fillId="8" borderId="38" xfId="0" applyFont="1" applyFill="1" applyBorder="1" applyAlignment="1">
      <alignment horizontal="left" vertical="center" wrapText="1"/>
    </xf>
    <xf numFmtId="0" fontId="16" fillId="8" borderId="9" xfId="0" applyFont="1" applyFill="1" applyBorder="1" applyAlignment="1">
      <alignment horizontal="left" vertical="center" wrapText="1"/>
    </xf>
    <xf numFmtId="0" fontId="16" fillId="8" borderId="18" xfId="0" applyFont="1" applyFill="1" applyBorder="1" applyAlignment="1">
      <alignment horizontal="left" vertical="center" wrapText="1"/>
    </xf>
    <xf numFmtId="0" fontId="16" fillId="8" borderId="19" xfId="0" applyFont="1" applyFill="1" applyBorder="1" applyAlignment="1">
      <alignment horizontal="left" vertical="center"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1" fillId="0" borderId="0" xfId="5" applyFont="1" applyAlignment="1">
      <alignment horizontal="right" wrapText="1"/>
    </xf>
  </cellXfs>
  <cellStyles count="16">
    <cellStyle name="Comma" xfId="1" builtinId="3"/>
    <cellStyle name="Comma 2" xfId="10" xr:uid="{0E6952ED-0497-44AA-B474-D9B7329DE39A}"/>
    <cellStyle name="Comma 3" xfId="9" xr:uid="{FB4B55FA-284A-4F6B-B21F-1CD93F2552AC}"/>
    <cellStyle name="Currency" xfId="2" builtinId="4"/>
    <cellStyle name="Currency 2" xfId="8" xr:uid="{F738EE5B-E0D3-42C5-81C4-10F5B097B96F}"/>
    <cellStyle name="Currency 2 2" xfId="15" xr:uid="{B0A8B2C2-6A17-4C17-9231-821EA68E0767}"/>
    <cellStyle name="Currency 3" xfId="7" xr:uid="{C83FEC73-C0D1-4193-A87B-5FD497E800B4}"/>
    <cellStyle name="Hyperlink" xfId="3" builtinId="8"/>
    <cellStyle name="Normal" xfId="0" builtinId="0"/>
    <cellStyle name="Normal 2" xfId="5" xr:uid="{00000000-0005-0000-0000-000004000000}"/>
    <cellStyle name="Normal 2 2" xfId="12" xr:uid="{83A3E029-BF75-4768-BA0F-F0894BE36C24}"/>
    <cellStyle name="Normal 3" xfId="13" xr:uid="{32FC37CD-8A58-4D0B-BF39-6767B74CF08B}"/>
    <cellStyle name="Percent" xfId="4" builtinId="5"/>
    <cellStyle name="Percent 2" xfId="6" xr:uid="{FADE2A02-48C0-477C-BD51-979A6E8F084D}"/>
    <cellStyle name="Percent 3" xfId="11" xr:uid="{EE7224B6-BE8E-4E00-81B7-10A282D1922F}"/>
    <cellStyle name="Percent 3 2" xfId="14" xr:uid="{8BBB83EF-A5B7-46C8-838D-D3BF357E39B3}"/>
  </cellStyles>
  <dxfs count="7">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352425</xdr:colOff>
      <xdr:row>23</xdr:row>
      <xdr:rowOff>38100</xdr:rowOff>
    </xdr:from>
    <xdr:to>
      <xdr:col>21</xdr:col>
      <xdr:colOff>504825</xdr:colOff>
      <xdr:row>26</xdr:row>
      <xdr:rowOff>104775</xdr:rowOff>
    </xdr:to>
    <xdr:sp macro="" textlink="">
      <xdr:nvSpPr>
        <xdr:cNvPr id="17" name="Freeform 16">
          <a:extLst>
            <a:ext uri="{FF2B5EF4-FFF2-40B4-BE49-F238E27FC236}">
              <a16:creationId xmlns:a16="http://schemas.microsoft.com/office/drawing/2014/main" id="{00000000-0008-0000-0000-000011000000}"/>
            </a:ext>
          </a:extLst>
        </xdr:cNvPr>
        <xdr:cNvSpPr/>
      </xdr:nvSpPr>
      <xdr:spPr>
        <a:xfrm>
          <a:off x="2581275" y="4314825"/>
          <a:ext cx="9067800" cy="590550"/>
        </a:xfrm>
        <a:custGeom>
          <a:avLst/>
          <a:gdLst>
            <a:gd name="connsiteX0" fmla="*/ 9067800 w 9067800"/>
            <a:gd name="connsiteY0" fmla="*/ 590550 h 590550"/>
            <a:gd name="connsiteX1" fmla="*/ 5895975 w 9067800"/>
            <a:gd name="connsiteY1" fmla="*/ 152400 h 590550"/>
            <a:gd name="connsiteX2" fmla="*/ 1285875 w 9067800"/>
            <a:gd name="connsiteY2" fmla="*/ 190500 h 590550"/>
            <a:gd name="connsiteX3" fmla="*/ 0 w 9067800"/>
            <a:gd name="connsiteY3" fmla="*/ 0 h 590550"/>
          </a:gdLst>
          <a:ahLst/>
          <a:cxnLst>
            <a:cxn ang="0">
              <a:pos x="connsiteX0" y="connsiteY0"/>
            </a:cxn>
            <a:cxn ang="0">
              <a:pos x="connsiteX1" y="connsiteY1"/>
            </a:cxn>
            <a:cxn ang="0">
              <a:pos x="connsiteX2" y="connsiteY2"/>
            </a:cxn>
            <a:cxn ang="0">
              <a:pos x="connsiteX3" y="connsiteY3"/>
            </a:cxn>
          </a:cxnLst>
          <a:rect l="l" t="t" r="r" b="b"/>
          <a:pathLst>
            <a:path w="9067800" h="590550">
              <a:moveTo>
                <a:pt x="9067800" y="590550"/>
              </a:moveTo>
              <a:cubicBezTo>
                <a:pt x="8130381" y="404812"/>
                <a:pt x="7192962" y="219075"/>
                <a:pt x="5895975" y="152400"/>
              </a:cubicBezTo>
              <a:cubicBezTo>
                <a:pt x="4598988" y="85725"/>
                <a:pt x="2268538" y="215900"/>
                <a:pt x="1285875" y="190500"/>
              </a:cubicBezTo>
              <a:cubicBezTo>
                <a:pt x="303213" y="165100"/>
                <a:pt x="151606" y="82550"/>
                <a:pt x="0" y="0"/>
              </a:cubicBezTo>
            </a:path>
          </a:pathLst>
        </a:cu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21</xdr:col>
      <xdr:colOff>504825</xdr:colOff>
      <xdr:row>26</xdr:row>
      <xdr:rowOff>104775</xdr:rowOff>
    </xdr:from>
    <xdr:to>
      <xdr:col>21</xdr:col>
      <xdr:colOff>542925</xdr:colOff>
      <xdr:row>26</xdr:row>
      <xdr:rowOff>209550</xdr:rowOff>
    </xdr:to>
    <xdr:cxnSp macro="">
      <xdr:nvCxnSpPr>
        <xdr:cNvPr id="19" name="Straight Arrow Connector 18">
          <a:extLst>
            <a:ext uri="{FF2B5EF4-FFF2-40B4-BE49-F238E27FC236}">
              <a16:creationId xmlns:a16="http://schemas.microsoft.com/office/drawing/2014/main" id="{00000000-0008-0000-0000-000013000000}"/>
            </a:ext>
          </a:extLst>
        </xdr:cNvPr>
        <xdr:cNvCxnSpPr>
          <a:stCxn id="17" idx="0"/>
        </xdr:cNvCxnSpPr>
      </xdr:nvCxnSpPr>
      <xdr:spPr>
        <a:xfrm>
          <a:off x="11649075" y="4905375"/>
          <a:ext cx="38100" cy="104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I42"/>
  <sheetViews>
    <sheetView showGridLines="0" topLeftCell="A9" zoomScaleNormal="100" workbookViewId="0">
      <selection activeCell="X31" sqref="X31"/>
    </sheetView>
  </sheetViews>
  <sheetFormatPr defaultColWidth="9.33203125" defaultRowHeight="12.75" x14ac:dyDescent="0.2"/>
  <cols>
    <col min="1" max="1" width="16.1640625" style="34" customWidth="1"/>
    <col min="2" max="2" width="4.6640625" style="34" customWidth="1"/>
    <col min="3" max="3" width="13.83203125" style="34" bestFit="1" customWidth="1"/>
    <col min="4" max="4" width="7.83203125" style="34" customWidth="1"/>
    <col min="5" max="5" width="16.5" style="34" customWidth="1"/>
    <col min="6" max="6" width="0.6640625" style="34" customWidth="1"/>
    <col min="7" max="7" width="9.33203125" style="34"/>
    <col min="8" max="8" width="11.33203125" style="34" customWidth="1"/>
    <col min="9" max="9" width="0.6640625" style="34" customWidth="1"/>
    <col min="10" max="10" width="20.33203125" style="34" customWidth="1"/>
    <col min="11" max="11" width="0.6640625" style="34" customWidth="1"/>
    <col min="12" max="12" width="18.83203125" style="34" customWidth="1"/>
    <col min="13" max="13" width="0.6640625" style="34" customWidth="1"/>
    <col min="14" max="14" width="18.83203125" style="34" customWidth="1"/>
    <col min="15" max="15" width="0.6640625" style="34" customWidth="1"/>
    <col min="16" max="16" width="18.83203125" style="34" customWidth="1"/>
    <col min="17" max="17" width="0.6640625" style="34" customWidth="1"/>
    <col min="18" max="18" width="18.83203125" style="34" customWidth="1"/>
    <col min="19" max="19" width="0.6640625" style="34" customWidth="1"/>
    <col min="20" max="20" width="18.83203125" style="34" customWidth="1"/>
    <col min="21" max="21" width="0.6640625" style="34" customWidth="1"/>
    <col min="22" max="22" width="18.83203125" style="34" customWidth="1"/>
    <col min="23" max="16384" width="9.33203125" style="34"/>
  </cols>
  <sheetData>
    <row r="1" spans="1:35" ht="21.75" customHeight="1" thickBot="1" x14ac:dyDescent="0.35">
      <c r="A1" s="66" t="s">
        <v>16</v>
      </c>
      <c r="B1" s="35"/>
      <c r="C1" s="35"/>
      <c r="D1" s="35"/>
      <c r="E1" s="35"/>
      <c r="F1" s="35"/>
      <c r="G1" s="35"/>
      <c r="H1" s="35"/>
      <c r="I1" s="35"/>
      <c r="J1" s="35"/>
      <c r="K1" s="35"/>
      <c r="L1" s="35"/>
      <c r="M1" s="35"/>
      <c r="N1" s="35"/>
      <c r="O1" s="65"/>
      <c r="P1" s="35"/>
      <c r="Q1" s="35"/>
      <c r="R1" s="35"/>
      <c r="S1" s="35"/>
      <c r="T1" s="35"/>
      <c r="U1" s="35"/>
      <c r="V1" s="65" t="s">
        <v>38</v>
      </c>
      <c r="X1" s="36" t="s">
        <v>162</v>
      </c>
    </row>
    <row r="2" spans="1:35" ht="13.5" customHeight="1" x14ac:dyDescent="0.3">
      <c r="A2" s="67"/>
      <c r="N2" s="36"/>
      <c r="O2" s="36"/>
      <c r="X2" s="170"/>
      <c r="Y2" s="171"/>
      <c r="Z2" s="171"/>
      <c r="AA2" s="171"/>
      <c r="AB2" s="171"/>
      <c r="AC2" s="171"/>
      <c r="AD2" s="171"/>
      <c r="AE2" s="171"/>
      <c r="AF2" s="171"/>
      <c r="AG2" s="171"/>
      <c r="AH2" s="171"/>
      <c r="AI2" s="172"/>
    </row>
    <row r="3" spans="1:35" ht="18.75" x14ac:dyDescent="0.3">
      <c r="A3" s="36"/>
      <c r="X3" s="173"/>
      <c r="Y3" s="174" t="s">
        <v>149</v>
      </c>
      <c r="AI3" s="175"/>
    </row>
    <row r="4" spans="1:35" ht="21" customHeight="1" x14ac:dyDescent="0.3">
      <c r="A4" s="36" t="s">
        <v>163</v>
      </c>
      <c r="C4" s="269">
        <v>44973</v>
      </c>
      <c r="D4" s="270"/>
      <c r="X4" s="173"/>
      <c r="Y4" s="176" t="s">
        <v>150</v>
      </c>
      <c r="Z4" s="177"/>
      <c r="AA4" s="177"/>
      <c r="AB4" s="177"/>
      <c r="AC4" s="177"/>
      <c r="AD4" s="177"/>
      <c r="AE4" s="177"/>
      <c r="AF4" s="177"/>
      <c r="AG4" s="177"/>
      <c r="AH4" s="177"/>
      <c r="AI4" s="175"/>
    </row>
    <row r="5" spans="1:35" ht="24.75" customHeight="1" x14ac:dyDescent="0.3">
      <c r="A5" s="36" t="s">
        <v>12</v>
      </c>
      <c r="C5" s="270" t="s">
        <v>217</v>
      </c>
      <c r="D5" s="270"/>
      <c r="E5" s="41"/>
      <c r="F5" s="41"/>
      <c r="X5" s="173"/>
      <c r="Y5" s="203" t="s">
        <v>181</v>
      </c>
      <c r="Z5" s="204"/>
      <c r="AA5" s="204"/>
      <c r="AB5" s="204"/>
      <c r="AC5" s="204"/>
      <c r="AD5" s="204"/>
      <c r="AE5" s="204"/>
      <c r="AF5" s="204"/>
      <c r="AG5" s="204"/>
      <c r="AH5" s="204"/>
      <c r="AI5" s="175"/>
    </row>
    <row r="6" spans="1:35" ht="24.75" customHeight="1" thickBot="1" x14ac:dyDescent="0.25">
      <c r="A6" s="36" t="s">
        <v>151</v>
      </c>
      <c r="C6" s="270" t="s">
        <v>218</v>
      </c>
      <c r="D6" s="270"/>
      <c r="E6" s="41"/>
      <c r="X6" s="178"/>
      <c r="Y6" s="179"/>
      <c r="Z6" s="179"/>
      <c r="AA6" s="179"/>
      <c r="AB6" s="179"/>
      <c r="AC6" s="179"/>
      <c r="AD6" s="179"/>
      <c r="AE6" s="179"/>
      <c r="AF6" s="179"/>
      <c r="AG6" s="179"/>
      <c r="AH6" s="179"/>
      <c r="AI6" s="180"/>
    </row>
    <row r="7" spans="1:35" ht="24.75" customHeight="1" x14ac:dyDescent="0.2">
      <c r="A7" s="36" t="s">
        <v>17</v>
      </c>
      <c r="C7" s="270" t="s">
        <v>219</v>
      </c>
      <c r="D7" s="270"/>
      <c r="E7" s="270"/>
      <c r="F7" s="270"/>
      <c r="G7" s="270"/>
      <c r="H7" s="41"/>
    </row>
    <row r="8" spans="1:35" ht="24.75" customHeight="1" x14ac:dyDescent="0.2">
      <c r="A8" s="36" t="s">
        <v>18</v>
      </c>
      <c r="D8" s="270" t="s">
        <v>220</v>
      </c>
      <c r="E8" s="270"/>
      <c r="F8" s="270"/>
      <c r="G8" s="270"/>
      <c r="H8" s="270"/>
    </row>
    <row r="9" spans="1:35" ht="22.5" customHeight="1" x14ac:dyDescent="0.2">
      <c r="A9" s="36" t="s">
        <v>153</v>
      </c>
      <c r="D9" s="270" t="s">
        <v>221</v>
      </c>
      <c r="E9" s="270"/>
      <c r="F9" s="270"/>
      <c r="G9" s="270"/>
      <c r="H9" s="270"/>
      <c r="I9" s="270"/>
      <c r="J9" s="270"/>
      <c r="K9" s="270"/>
      <c r="L9" s="270"/>
    </row>
    <row r="10" spans="1:35" ht="22.5" customHeight="1" x14ac:dyDescent="0.2">
      <c r="A10" s="36" t="s">
        <v>152</v>
      </c>
      <c r="D10" s="275" t="s">
        <v>155</v>
      </c>
      <c r="E10" s="275"/>
      <c r="F10" s="275"/>
      <c r="G10" s="275"/>
      <c r="H10" s="275"/>
      <c r="I10" s="275"/>
      <c r="J10" s="275"/>
      <c r="K10" s="275"/>
      <c r="L10" s="275"/>
    </row>
    <row r="11" spans="1:35" x14ac:dyDescent="0.2">
      <c r="A11" s="36"/>
      <c r="D11" s="68"/>
      <c r="G11" s="68"/>
      <c r="H11" s="69"/>
      <c r="I11" s="68"/>
      <c r="J11" s="68"/>
      <c r="K11" s="68"/>
    </row>
    <row r="12" spans="1:35" x14ac:dyDescent="0.2">
      <c r="A12" s="36" t="s">
        <v>164</v>
      </c>
      <c r="C12" s="276">
        <f ca="1">TODAY()</f>
        <v>45716</v>
      </c>
      <c r="D12" s="276"/>
      <c r="G12" s="68"/>
      <c r="H12" s="69"/>
      <c r="I12" s="68"/>
      <c r="J12" s="68"/>
      <c r="K12" s="68"/>
    </row>
    <row r="13" spans="1:35" x14ac:dyDescent="0.2">
      <c r="A13" s="36" t="s">
        <v>57</v>
      </c>
      <c r="C13" s="277">
        <f ca="1">C12</f>
        <v>45716</v>
      </c>
      <c r="D13" s="277"/>
      <c r="G13" s="68"/>
      <c r="H13" s="69"/>
      <c r="I13" s="68"/>
      <c r="J13" s="68"/>
      <c r="K13" s="68"/>
    </row>
    <row r="14" spans="1:35" ht="22.5" customHeight="1" x14ac:dyDescent="0.2">
      <c r="A14" s="36" t="s">
        <v>41</v>
      </c>
      <c r="D14" s="68"/>
      <c r="G14" s="181" t="s">
        <v>56</v>
      </c>
      <c r="H14" s="69" t="s">
        <v>42</v>
      </c>
      <c r="I14" s="68"/>
      <c r="J14" s="68"/>
      <c r="K14" s="68"/>
    </row>
    <row r="15" spans="1:35" ht="15.75" customHeight="1" thickBot="1" x14ac:dyDescent="0.25">
      <c r="A15" s="36"/>
      <c r="D15" s="37"/>
      <c r="E15" s="37"/>
      <c r="F15" s="37"/>
      <c r="G15" s="37"/>
      <c r="H15" s="37"/>
      <c r="I15" s="37"/>
      <c r="J15" s="37"/>
      <c r="K15" s="37"/>
    </row>
    <row r="16" spans="1:35" s="61" customFormat="1" ht="15" customHeight="1" x14ac:dyDescent="0.2">
      <c r="A16" s="62" t="s">
        <v>39</v>
      </c>
      <c r="B16" s="271" t="s">
        <v>154</v>
      </c>
      <c r="C16" s="271"/>
      <c r="D16" s="271"/>
      <c r="E16" s="271"/>
      <c r="F16" s="271"/>
      <c r="G16" s="271"/>
      <c r="H16" s="271"/>
      <c r="I16" s="271"/>
      <c r="J16" s="271"/>
      <c r="K16" s="271"/>
      <c r="L16" s="271"/>
      <c r="M16" s="271"/>
      <c r="N16" s="272"/>
      <c r="O16" s="80"/>
    </row>
    <row r="17" spans="1:22" s="61" customFormat="1" ht="29.25" customHeight="1" thickBot="1" x14ac:dyDescent="0.25">
      <c r="A17" s="63"/>
      <c r="B17" s="273"/>
      <c r="C17" s="273"/>
      <c r="D17" s="273"/>
      <c r="E17" s="273"/>
      <c r="F17" s="273"/>
      <c r="G17" s="273"/>
      <c r="H17" s="273"/>
      <c r="I17" s="273"/>
      <c r="J17" s="273"/>
      <c r="K17" s="273"/>
      <c r="L17" s="273"/>
      <c r="M17" s="273"/>
      <c r="N17" s="274"/>
      <c r="O17" s="80"/>
    </row>
    <row r="18" spans="1:22" x14ac:dyDescent="0.2">
      <c r="A18" s="36"/>
    </row>
    <row r="19" spans="1:22" ht="12.75" customHeight="1" x14ac:dyDescent="0.2">
      <c r="A19" s="36" t="s">
        <v>24</v>
      </c>
      <c r="B19" s="227" t="s">
        <v>36</v>
      </c>
      <c r="C19" s="226" t="s">
        <v>11</v>
      </c>
      <c r="D19" s="228" t="s">
        <v>13</v>
      </c>
      <c r="E19" s="229" t="s">
        <v>122</v>
      </c>
      <c r="F19" s="230"/>
      <c r="G19" s="226" t="s">
        <v>15</v>
      </c>
      <c r="H19" s="231" t="s">
        <v>76</v>
      </c>
      <c r="J19" s="258" t="s">
        <v>37</v>
      </c>
      <c r="K19" s="258"/>
      <c r="L19" s="260" t="s">
        <v>165</v>
      </c>
      <c r="M19" s="261"/>
      <c r="N19" s="262"/>
      <c r="O19" s="81"/>
    </row>
    <row r="20" spans="1:22" ht="6" customHeight="1" x14ac:dyDescent="0.2">
      <c r="A20" s="36"/>
      <c r="B20" s="226"/>
      <c r="C20" s="226"/>
      <c r="D20" s="228"/>
      <c r="E20" s="226"/>
      <c r="F20" s="226"/>
      <c r="G20" s="226"/>
      <c r="H20" s="226"/>
      <c r="L20" s="263"/>
      <c r="M20" s="264"/>
      <c r="N20" s="265"/>
      <c r="O20" s="81"/>
    </row>
    <row r="21" spans="1:22" x14ac:dyDescent="0.2">
      <c r="A21" s="36"/>
      <c r="B21" s="227" t="s">
        <v>36</v>
      </c>
      <c r="C21" s="226" t="s">
        <v>192</v>
      </c>
      <c r="D21" s="228" t="s">
        <v>13</v>
      </c>
      <c r="E21" s="229" t="s">
        <v>72</v>
      </c>
      <c r="F21" s="232"/>
      <c r="G21" s="226" t="s">
        <v>15</v>
      </c>
      <c r="H21" s="231" t="s">
        <v>76</v>
      </c>
      <c r="L21" s="263"/>
      <c r="M21" s="264"/>
      <c r="N21" s="265"/>
      <c r="O21" s="81"/>
    </row>
    <row r="22" spans="1:22" ht="6" customHeight="1" x14ac:dyDescent="0.2">
      <c r="A22" s="36"/>
      <c r="B22" s="226"/>
      <c r="C22" s="226"/>
      <c r="D22" s="228"/>
      <c r="E22" s="226"/>
      <c r="F22" s="226"/>
      <c r="G22" s="226"/>
      <c r="H22" s="226"/>
      <c r="L22" s="263"/>
      <c r="M22" s="264"/>
      <c r="N22" s="265"/>
      <c r="O22" s="81"/>
    </row>
    <row r="23" spans="1:22" x14ac:dyDescent="0.2">
      <c r="A23" s="36"/>
      <c r="B23" s="227" t="s">
        <v>36</v>
      </c>
      <c r="C23" s="226" t="s">
        <v>193</v>
      </c>
      <c r="D23" s="228" t="s">
        <v>14</v>
      </c>
      <c r="E23" s="229" t="s">
        <v>72</v>
      </c>
      <c r="F23" s="232"/>
      <c r="G23" s="226" t="s">
        <v>15</v>
      </c>
      <c r="H23" s="231" t="s">
        <v>76</v>
      </c>
      <c r="L23" s="263"/>
      <c r="M23" s="264"/>
      <c r="N23" s="265"/>
      <c r="O23" s="81"/>
    </row>
    <row r="24" spans="1:22" x14ac:dyDescent="0.2">
      <c r="L24" s="266"/>
      <c r="M24" s="267"/>
      <c r="N24" s="268"/>
    </row>
    <row r="25" spans="1:22" x14ac:dyDescent="0.2">
      <c r="C25" s="56"/>
      <c r="D25" s="56"/>
      <c r="E25" s="56"/>
      <c r="F25" s="56"/>
      <c r="G25" s="56"/>
      <c r="H25" s="56"/>
      <c r="I25" s="56"/>
      <c r="J25" s="56"/>
      <c r="K25" s="56"/>
      <c r="L25" s="56"/>
      <c r="M25" s="56"/>
      <c r="N25" s="57"/>
      <c r="O25" s="57"/>
      <c r="P25" s="56"/>
      <c r="Q25" s="56"/>
    </row>
    <row r="26" spans="1:22" ht="15.75" x14ac:dyDescent="0.25">
      <c r="A26" s="60" t="s">
        <v>20</v>
      </c>
      <c r="B26" s="35"/>
      <c r="C26" s="58"/>
      <c r="D26" s="58"/>
      <c r="E26" s="58"/>
      <c r="F26" s="58"/>
      <c r="G26" s="58"/>
      <c r="H26" s="58"/>
      <c r="I26" s="58"/>
      <c r="J26" s="58"/>
      <c r="K26" s="58"/>
      <c r="L26" s="58"/>
      <c r="M26" s="58"/>
      <c r="N26" s="58"/>
      <c r="O26" s="116"/>
      <c r="Q26" s="56"/>
    </row>
    <row r="27" spans="1:22" ht="17.25" customHeight="1" thickBot="1" x14ac:dyDescent="0.25">
      <c r="B27" s="56"/>
      <c r="C27" s="56"/>
      <c r="D27" s="56"/>
      <c r="E27" s="56"/>
      <c r="F27" s="56"/>
      <c r="G27" s="56"/>
      <c r="H27" s="56"/>
      <c r="I27" s="56"/>
      <c r="J27" s="56"/>
      <c r="K27" s="56"/>
      <c r="L27" s="59"/>
      <c r="M27" s="59"/>
      <c r="N27" s="56"/>
      <c r="O27" s="56"/>
      <c r="Q27" s="56"/>
    </row>
    <row r="28" spans="1:22" ht="47.25" customHeight="1" x14ac:dyDescent="0.35">
      <c r="A28" s="256" t="s">
        <v>75</v>
      </c>
      <c r="B28" s="257"/>
      <c r="C28" s="257"/>
      <c r="D28" s="257"/>
      <c r="E28" s="52" t="s">
        <v>91</v>
      </c>
      <c r="F28" s="83"/>
      <c r="G28" s="259" t="s">
        <v>97</v>
      </c>
      <c r="H28" s="259"/>
      <c r="I28" s="56"/>
      <c r="J28" s="108" t="s">
        <v>62</v>
      </c>
      <c r="L28" s="108" t="s">
        <v>65</v>
      </c>
      <c r="M28" s="114"/>
      <c r="N28" s="108" t="s">
        <v>70</v>
      </c>
      <c r="O28" s="56"/>
      <c r="P28" s="108" t="s">
        <v>71</v>
      </c>
      <c r="R28" s="108" t="s">
        <v>73</v>
      </c>
      <c r="T28" s="115" t="s">
        <v>121</v>
      </c>
      <c r="V28" s="115" t="s">
        <v>173</v>
      </c>
    </row>
    <row r="29" spans="1:22" ht="15.75" customHeight="1" x14ac:dyDescent="0.2">
      <c r="A29" s="182" t="s">
        <v>222</v>
      </c>
      <c r="B29" s="183"/>
      <c r="C29" s="183"/>
      <c r="D29" s="183"/>
      <c r="E29" s="233">
        <v>20</v>
      </c>
      <c r="F29" s="56"/>
      <c r="G29" s="249">
        <f>'.2 Direct &amp; Indirect Personnel'!D95</f>
        <v>1830.2862999999998</v>
      </c>
      <c r="H29" s="249"/>
      <c r="I29" s="161"/>
      <c r="J29" s="162">
        <f>'.3 Direct Materials'!O25</f>
        <v>622</v>
      </c>
      <c r="K29" s="163"/>
      <c r="L29" s="162">
        <f>'.4 Equipment Use Fee (Indirect)'!$K$37</f>
        <v>0</v>
      </c>
      <c r="M29" s="162"/>
      <c r="N29" s="162">
        <f>'5 Other Direct &amp; Indirect Costs'!I17</f>
        <v>1648</v>
      </c>
      <c r="O29" s="161"/>
      <c r="P29" s="162">
        <f>'5 Other Direct &amp; Indirect Costs'!$G$52</f>
        <v>0</v>
      </c>
      <c r="Q29" s="163"/>
      <c r="R29" s="162">
        <f>-'.6 Lookback Analysis'!$I$46</f>
        <v>-676.08</v>
      </c>
      <c r="S29" s="163"/>
      <c r="T29" s="164">
        <f t="shared" ref="T29:T34" si="0">SUM(G29:R29)</f>
        <v>3424.2062999999998</v>
      </c>
      <c r="U29" s="163"/>
      <c r="V29" s="164">
        <f>ROUNDDOWN(T29,0)</f>
        <v>3424</v>
      </c>
    </row>
    <row r="30" spans="1:22" ht="15.75" customHeight="1" x14ac:dyDescent="0.2">
      <c r="A30" s="182"/>
      <c r="B30" s="183"/>
      <c r="C30" s="183"/>
      <c r="D30" s="183"/>
      <c r="E30" s="233"/>
      <c r="F30" s="56"/>
      <c r="G30" s="249">
        <f>'.2 Direct &amp; Indirect Personnel'!D96</f>
        <v>0</v>
      </c>
      <c r="H30" s="249"/>
      <c r="I30" s="161"/>
      <c r="J30" s="162">
        <f>'.3 Direct Materials'!O26</f>
        <v>0</v>
      </c>
      <c r="K30" s="163"/>
      <c r="L30" s="162">
        <f>'.4 Equipment Use Fee (Indirect)'!$K$37</f>
        <v>0</v>
      </c>
      <c r="M30" s="162"/>
      <c r="N30" s="162" t="e">
        <f>'5 Other Direct &amp; Indirect Costs'!I18</f>
        <v>#DIV/0!</v>
      </c>
      <c r="O30" s="161"/>
      <c r="P30" s="162">
        <f>'5 Other Direct &amp; Indirect Costs'!$G$52</f>
        <v>0</v>
      </c>
      <c r="Q30" s="163"/>
      <c r="R30" s="162">
        <f>-'.6 Lookback Analysis'!$I$46</f>
        <v>-676.08</v>
      </c>
      <c r="S30" s="163"/>
      <c r="T30" s="164" t="e">
        <f t="shared" si="0"/>
        <v>#DIV/0!</v>
      </c>
      <c r="U30" s="163"/>
      <c r="V30" s="164" t="e">
        <f t="shared" ref="V30:V34" si="1">ROUNDDOWN(T30,0)</f>
        <v>#DIV/0!</v>
      </c>
    </row>
    <row r="31" spans="1:22" ht="15.75" customHeight="1" x14ac:dyDescent="0.2">
      <c r="A31" s="182"/>
      <c r="B31" s="183"/>
      <c r="C31" s="183"/>
      <c r="D31" s="183"/>
      <c r="E31" s="233"/>
      <c r="F31" s="56"/>
      <c r="G31" s="249">
        <f>'.2 Direct &amp; Indirect Personnel'!D97</f>
        <v>0</v>
      </c>
      <c r="H31" s="249"/>
      <c r="I31" s="161"/>
      <c r="J31" s="162">
        <f>'.3 Direct Materials'!O27</f>
        <v>0</v>
      </c>
      <c r="K31" s="163"/>
      <c r="L31" s="162">
        <f>'.4 Equipment Use Fee (Indirect)'!$K$37</f>
        <v>0</v>
      </c>
      <c r="M31" s="162"/>
      <c r="N31" s="162" t="e">
        <f>'5 Other Direct &amp; Indirect Costs'!I19</f>
        <v>#DIV/0!</v>
      </c>
      <c r="O31" s="161"/>
      <c r="P31" s="162">
        <f>'5 Other Direct &amp; Indirect Costs'!$G$52</f>
        <v>0</v>
      </c>
      <c r="Q31" s="163"/>
      <c r="R31" s="162">
        <f>-'.6 Lookback Analysis'!$I$46</f>
        <v>-676.08</v>
      </c>
      <c r="S31" s="163"/>
      <c r="T31" s="164" t="e">
        <f t="shared" si="0"/>
        <v>#DIV/0!</v>
      </c>
      <c r="U31" s="163"/>
      <c r="V31" s="164" t="e">
        <f t="shared" si="1"/>
        <v>#DIV/0!</v>
      </c>
    </row>
    <row r="32" spans="1:22" ht="15.75" customHeight="1" x14ac:dyDescent="0.2">
      <c r="A32" s="183"/>
      <c r="B32" s="183"/>
      <c r="C32" s="183"/>
      <c r="D32" s="183"/>
      <c r="E32" s="233"/>
      <c r="F32" s="56"/>
      <c r="G32" s="249">
        <f>'.2 Direct &amp; Indirect Personnel'!D98</f>
        <v>0</v>
      </c>
      <c r="H32" s="249"/>
      <c r="I32" s="161"/>
      <c r="J32" s="162">
        <f>'.3 Direct Materials'!O28</f>
        <v>0</v>
      </c>
      <c r="K32" s="163"/>
      <c r="L32" s="162">
        <f>'.4 Equipment Use Fee (Indirect)'!$K$37</f>
        <v>0</v>
      </c>
      <c r="M32" s="162"/>
      <c r="N32" s="162" t="e">
        <f>'5 Other Direct &amp; Indirect Costs'!I20</f>
        <v>#DIV/0!</v>
      </c>
      <c r="O32" s="161"/>
      <c r="P32" s="162">
        <f>'5 Other Direct &amp; Indirect Costs'!$G$52</f>
        <v>0</v>
      </c>
      <c r="Q32" s="163"/>
      <c r="R32" s="162">
        <f>-'.6 Lookback Analysis'!$I$46</f>
        <v>-676.08</v>
      </c>
      <c r="S32" s="163"/>
      <c r="T32" s="164" t="e">
        <f t="shared" si="0"/>
        <v>#DIV/0!</v>
      </c>
      <c r="U32" s="163"/>
      <c r="V32" s="164" t="e">
        <f t="shared" si="1"/>
        <v>#DIV/0!</v>
      </c>
    </row>
    <row r="33" spans="1:22" ht="15.75" customHeight="1" x14ac:dyDescent="0.2">
      <c r="A33" s="182"/>
      <c r="B33" s="183"/>
      <c r="C33" s="183"/>
      <c r="D33" s="183"/>
      <c r="E33" s="233"/>
      <c r="F33" s="56"/>
      <c r="G33" s="249">
        <f>'.2 Direct &amp; Indirect Personnel'!D99</f>
        <v>0</v>
      </c>
      <c r="H33" s="249"/>
      <c r="I33" s="161"/>
      <c r="J33" s="162">
        <f>'.3 Direct Materials'!O29</f>
        <v>0</v>
      </c>
      <c r="K33" s="163"/>
      <c r="L33" s="162">
        <f>'.4 Equipment Use Fee (Indirect)'!$K$37</f>
        <v>0</v>
      </c>
      <c r="M33" s="162"/>
      <c r="N33" s="162" t="e">
        <f>'5 Other Direct &amp; Indirect Costs'!I21</f>
        <v>#DIV/0!</v>
      </c>
      <c r="O33" s="161"/>
      <c r="P33" s="162">
        <f>'5 Other Direct &amp; Indirect Costs'!$G$52</f>
        <v>0</v>
      </c>
      <c r="Q33" s="163"/>
      <c r="R33" s="162">
        <f>-'.6 Lookback Analysis'!$I$46</f>
        <v>-676.08</v>
      </c>
      <c r="S33" s="163"/>
      <c r="T33" s="164" t="e">
        <f t="shared" si="0"/>
        <v>#DIV/0!</v>
      </c>
      <c r="U33" s="163"/>
      <c r="V33" s="164" t="e">
        <f t="shared" si="1"/>
        <v>#DIV/0!</v>
      </c>
    </row>
    <row r="34" spans="1:22" ht="15.75" customHeight="1" thickBot="1" x14ac:dyDescent="0.25">
      <c r="A34" s="182"/>
      <c r="B34" s="183"/>
      <c r="C34" s="183"/>
      <c r="D34" s="183"/>
      <c r="E34" s="233"/>
      <c r="F34" s="56"/>
      <c r="G34" s="249">
        <f>'.2 Direct &amp; Indirect Personnel'!D100</f>
        <v>0</v>
      </c>
      <c r="H34" s="249"/>
      <c r="I34" s="161"/>
      <c r="J34" s="162">
        <f>'.3 Direct Materials'!O30</f>
        <v>0</v>
      </c>
      <c r="K34" s="163"/>
      <c r="L34" s="162">
        <f>'.4 Equipment Use Fee (Indirect)'!$K$37</f>
        <v>0</v>
      </c>
      <c r="M34" s="162"/>
      <c r="N34" s="162" t="e">
        <f>'5 Other Direct &amp; Indirect Costs'!I22</f>
        <v>#DIV/0!</v>
      </c>
      <c r="O34" s="161"/>
      <c r="P34" s="162">
        <f>'5 Other Direct &amp; Indirect Costs'!$G$52</f>
        <v>0</v>
      </c>
      <c r="Q34" s="163"/>
      <c r="R34" s="162">
        <f>-'.6 Lookback Analysis'!$I$46</f>
        <v>-676.08</v>
      </c>
      <c r="S34" s="163"/>
      <c r="T34" s="165" t="e">
        <f t="shared" si="0"/>
        <v>#DIV/0!</v>
      </c>
      <c r="U34" s="163"/>
      <c r="V34" s="165" t="e">
        <f t="shared" si="1"/>
        <v>#DIV/0!</v>
      </c>
    </row>
    <row r="35" spans="1:22" x14ac:dyDescent="0.2">
      <c r="B35" s="56"/>
      <c r="C35" s="56"/>
      <c r="D35" s="56"/>
      <c r="E35" s="243">
        <f>SUM(E29:E34)</f>
        <v>20</v>
      </c>
      <c r="F35" s="56"/>
      <c r="G35" s="56"/>
      <c r="H35" s="56"/>
      <c r="I35" s="56"/>
      <c r="J35" s="75"/>
      <c r="K35" s="75"/>
      <c r="L35" s="82"/>
      <c r="M35" s="56"/>
      <c r="P35" s="82"/>
      <c r="Q35" s="56"/>
    </row>
    <row r="36" spans="1:22" x14ac:dyDescent="0.2">
      <c r="E36" s="244" t="s">
        <v>212</v>
      </c>
    </row>
    <row r="38" spans="1:22" x14ac:dyDescent="0.2">
      <c r="A38" s="36" t="s">
        <v>60</v>
      </c>
    </row>
    <row r="39" spans="1:22" x14ac:dyDescent="0.2">
      <c r="A39" s="36" t="s">
        <v>136</v>
      </c>
    </row>
    <row r="40" spans="1:22" ht="13.5" thickBot="1" x14ac:dyDescent="0.25"/>
    <row r="41" spans="1:22" ht="13.5" thickBot="1" x14ac:dyDescent="0.25">
      <c r="A41" s="250" t="s">
        <v>182</v>
      </c>
      <c r="B41" s="251"/>
      <c r="C41" s="251"/>
      <c r="D41" s="251"/>
      <c r="E41" s="251"/>
      <c r="F41" s="251"/>
      <c r="G41" s="251"/>
      <c r="H41" s="251"/>
      <c r="I41" s="251"/>
      <c r="J41" s="251"/>
      <c r="K41" s="251"/>
      <c r="L41" s="251"/>
      <c r="M41" s="251"/>
      <c r="N41" s="252"/>
    </row>
    <row r="42" spans="1:22" ht="12.75" customHeight="1" thickBot="1" x14ac:dyDescent="0.25">
      <c r="A42" s="253" t="s">
        <v>183</v>
      </c>
      <c r="B42" s="254"/>
      <c r="C42" s="254"/>
      <c r="D42" s="254"/>
      <c r="E42" s="254"/>
      <c r="F42" s="254"/>
      <c r="G42" s="254"/>
      <c r="H42" s="254"/>
      <c r="I42" s="254"/>
      <c r="J42" s="254"/>
      <c r="K42" s="254"/>
      <c r="L42" s="254"/>
      <c r="M42" s="254"/>
      <c r="N42" s="255"/>
      <c r="O42" s="242" t="s">
        <v>212</v>
      </c>
    </row>
  </sheetData>
  <mergeCells count="22">
    <mergeCell ref="A28:D28"/>
    <mergeCell ref="J19:K19"/>
    <mergeCell ref="G28:H28"/>
    <mergeCell ref="L19:N24"/>
    <mergeCell ref="C4:D4"/>
    <mergeCell ref="D8:H8"/>
    <mergeCell ref="C5:D5"/>
    <mergeCell ref="C7:G7"/>
    <mergeCell ref="B16:N17"/>
    <mergeCell ref="C6:D6"/>
    <mergeCell ref="D10:L10"/>
    <mergeCell ref="C12:D12"/>
    <mergeCell ref="C13:D13"/>
    <mergeCell ref="D9:L9"/>
    <mergeCell ref="G29:H29"/>
    <mergeCell ref="A41:N41"/>
    <mergeCell ref="A42:N42"/>
    <mergeCell ref="G32:H32"/>
    <mergeCell ref="G33:H33"/>
    <mergeCell ref="G34:H34"/>
    <mergeCell ref="G30:H30"/>
    <mergeCell ref="G31:H31"/>
  </mergeCells>
  <pageMargins left="0.42" right="0.34" top="0.75" bottom="0.75" header="0.3" footer="0.3"/>
  <pageSetup scale="7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I134"/>
  <sheetViews>
    <sheetView showGridLines="0" topLeftCell="A94" zoomScaleNormal="100" workbookViewId="0">
      <selection activeCell="R58" sqref="R58"/>
    </sheetView>
  </sheetViews>
  <sheetFormatPr defaultRowHeight="11.25" x14ac:dyDescent="0.2"/>
  <cols>
    <col min="1" max="1" width="23.33203125" bestFit="1" customWidth="1"/>
    <col min="2" max="2" width="17.5" customWidth="1"/>
    <col min="3" max="3" width="12.1640625" style="4" customWidth="1"/>
    <col min="4" max="4" width="14" style="4" customWidth="1"/>
    <col min="5" max="5" width="14.1640625" style="5" customWidth="1"/>
    <col min="6" max="6" width="13.33203125" style="3" customWidth="1"/>
    <col min="7" max="7" width="13.6640625" customWidth="1"/>
    <col min="8" max="8" width="14.6640625" customWidth="1"/>
    <col min="9" max="9" width="7.5" bestFit="1" customWidth="1"/>
  </cols>
  <sheetData>
    <row r="1" spans="1:9" ht="12" x14ac:dyDescent="0.2">
      <c r="A1" s="88"/>
      <c r="I1" s="21" t="s">
        <v>34</v>
      </c>
    </row>
    <row r="2" spans="1:9" ht="12" x14ac:dyDescent="0.2">
      <c r="A2" s="20"/>
    </row>
    <row r="3" spans="1:9" ht="12.75" x14ac:dyDescent="0.2">
      <c r="A3" s="7" t="s">
        <v>2</v>
      </c>
      <c r="B3" s="8"/>
      <c r="C3" s="9"/>
      <c r="D3" s="9"/>
      <c r="E3" s="10"/>
      <c r="F3" s="11"/>
      <c r="G3" s="8"/>
      <c r="H3" s="8"/>
    </row>
    <row r="4" spans="1:9" s="12" customFormat="1" x14ac:dyDescent="0.2">
      <c r="A4" s="12" t="s">
        <v>10</v>
      </c>
      <c r="C4" s="13"/>
      <c r="D4" s="13"/>
      <c r="E4" s="14"/>
      <c r="F4" s="15"/>
    </row>
    <row r="5" spans="1:9" s="12" customFormat="1" x14ac:dyDescent="0.2">
      <c r="A5" s="157" t="s">
        <v>174</v>
      </c>
      <c r="C5" s="13"/>
      <c r="D5" s="13"/>
      <c r="E5" s="14"/>
      <c r="F5" s="15"/>
    </row>
    <row r="6" spans="1:9" s="12" customFormat="1" x14ac:dyDescent="0.2">
      <c r="A6" s="118" t="s">
        <v>124</v>
      </c>
      <c r="B6" s="118"/>
      <c r="C6" s="119"/>
      <c r="D6" s="120"/>
      <c r="E6" s="121"/>
      <c r="F6" s="118"/>
      <c r="G6" s="118"/>
      <c r="H6" s="118"/>
      <c r="I6" s="118"/>
    </row>
    <row r="7" spans="1:9" s="12" customFormat="1" x14ac:dyDescent="0.2">
      <c r="A7" s="122" t="s">
        <v>125</v>
      </c>
      <c r="B7" s="118"/>
      <c r="C7" s="119"/>
      <c r="D7" s="120"/>
      <c r="E7" s="121"/>
      <c r="F7" s="118"/>
      <c r="G7" s="118"/>
      <c r="H7" s="118"/>
      <c r="I7" s="118"/>
    </row>
    <row r="8" spans="1:9" s="12" customFormat="1" x14ac:dyDescent="0.2">
      <c r="A8" s="122" t="s">
        <v>126</v>
      </c>
      <c r="B8" s="118"/>
      <c r="C8" s="119"/>
      <c r="D8" s="120"/>
      <c r="E8" s="121"/>
      <c r="F8" s="118"/>
      <c r="G8" s="118"/>
      <c r="H8" s="118"/>
      <c r="I8" s="118"/>
    </row>
    <row r="9" spans="1:9" s="12" customFormat="1" x14ac:dyDescent="0.2">
      <c r="A9" s="122" t="s">
        <v>127</v>
      </c>
      <c r="B9" s="118"/>
      <c r="C9" s="119"/>
      <c r="D9" s="120"/>
      <c r="E9" s="121"/>
      <c r="F9" s="118"/>
      <c r="G9" s="118"/>
      <c r="H9" s="118"/>
      <c r="I9" s="118"/>
    </row>
    <row r="10" spans="1:9" s="12" customFormat="1" ht="12" customHeight="1" x14ac:dyDescent="0.2">
      <c r="A10" s="122"/>
      <c r="B10" s="118"/>
      <c r="C10" s="119"/>
      <c r="D10" s="120"/>
      <c r="E10" s="121"/>
      <c r="F10" s="118"/>
      <c r="G10" s="118"/>
      <c r="H10" s="118"/>
      <c r="I10" s="118"/>
    </row>
    <row r="11" spans="1:9" s="12" customFormat="1" ht="12.75" x14ac:dyDescent="0.2">
      <c r="A11" s="285" t="s">
        <v>77</v>
      </c>
      <c r="B11" s="286"/>
      <c r="C11" s="286"/>
      <c r="D11" s="286"/>
      <c r="E11" s="286"/>
      <c r="F11" s="286"/>
      <c r="G11" s="286"/>
      <c r="H11" s="287"/>
    </row>
    <row r="12" spans="1:9" s="1" customFormat="1" ht="36" customHeight="1" x14ac:dyDescent="0.2">
      <c r="A12" s="48" t="s">
        <v>9</v>
      </c>
      <c r="B12" s="117" t="s">
        <v>78</v>
      </c>
      <c r="C12" s="49" t="s">
        <v>128</v>
      </c>
      <c r="D12" s="49" t="s">
        <v>129</v>
      </c>
      <c r="E12" s="51" t="s">
        <v>59</v>
      </c>
      <c r="F12" s="50" t="s">
        <v>0</v>
      </c>
      <c r="G12" s="50" t="s">
        <v>130</v>
      </c>
    </row>
    <row r="13" spans="1:9" x14ac:dyDescent="0.2">
      <c r="A13" s="184" t="s">
        <v>223</v>
      </c>
      <c r="B13" s="184" t="s">
        <v>228</v>
      </c>
      <c r="C13" s="185">
        <v>0.25</v>
      </c>
      <c r="D13" s="186">
        <v>85280</v>
      </c>
      <c r="E13" s="187">
        <v>0.37109999999999999</v>
      </c>
      <c r="F13" s="153">
        <f>D13*(1+E13)</f>
        <v>116927.408</v>
      </c>
      <c r="G13" s="153">
        <f>C13*F13</f>
        <v>29231.851999999999</v>
      </c>
    </row>
    <row r="14" spans="1:9" hidden="1" x14ac:dyDescent="0.2">
      <c r="A14" s="184"/>
      <c r="B14" s="184"/>
      <c r="C14" s="188"/>
      <c r="D14" s="186"/>
      <c r="E14" s="187"/>
      <c r="F14" s="153">
        <f t="shared" ref="F14:F29" si="0">D14*(1+E14)</f>
        <v>0</v>
      </c>
      <c r="G14" s="153">
        <f>C14*F14</f>
        <v>0</v>
      </c>
    </row>
    <row r="15" spans="1:9" hidden="1" x14ac:dyDescent="0.2">
      <c r="A15" s="184"/>
      <c r="B15" s="184"/>
      <c r="C15" s="188"/>
      <c r="D15" s="186"/>
      <c r="E15" s="187"/>
      <c r="F15" s="153">
        <f t="shared" si="0"/>
        <v>0</v>
      </c>
      <c r="G15" s="153">
        <f t="shared" ref="G15:G29" si="1">C15*F15</f>
        <v>0</v>
      </c>
    </row>
    <row r="16" spans="1:9" hidden="1" x14ac:dyDescent="0.2">
      <c r="A16" s="184"/>
      <c r="B16" s="184"/>
      <c r="C16" s="188"/>
      <c r="D16" s="186"/>
      <c r="E16" s="187"/>
      <c r="F16" s="153">
        <f t="shared" si="0"/>
        <v>0</v>
      </c>
      <c r="G16" s="153">
        <f t="shared" si="1"/>
        <v>0</v>
      </c>
    </row>
    <row r="17" spans="1:7" hidden="1" x14ac:dyDescent="0.2">
      <c r="A17" s="184"/>
      <c r="B17" s="184"/>
      <c r="C17" s="188"/>
      <c r="D17" s="186"/>
      <c r="E17" s="187"/>
      <c r="F17" s="153">
        <f t="shared" si="0"/>
        <v>0</v>
      </c>
      <c r="G17" s="153">
        <f t="shared" si="1"/>
        <v>0</v>
      </c>
    </row>
    <row r="18" spans="1:7" hidden="1" x14ac:dyDescent="0.2">
      <c r="A18" s="184"/>
      <c r="B18" s="184"/>
      <c r="C18" s="188"/>
      <c r="D18" s="186"/>
      <c r="E18" s="187"/>
      <c r="F18" s="153">
        <f t="shared" si="0"/>
        <v>0</v>
      </c>
      <c r="G18" s="153">
        <f t="shared" si="1"/>
        <v>0</v>
      </c>
    </row>
    <row r="19" spans="1:7" hidden="1" x14ac:dyDescent="0.2">
      <c r="A19" s="184"/>
      <c r="B19" s="184"/>
      <c r="C19" s="188"/>
      <c r="D19" s="186"/>
      <c r="E19" s="187"/>
      <c r="F19" s="153">
        <f t="shared" si="0"/>
        <v>0</v>
      </c>
      <c r="G19" s="153">
        <f t="shared" si="1"/>
        <v>0</v>
      </c>
    </row>
    <row r="20" spans="1:7" hidden="1" x14ac:dyDescent="0.2">
      <c r="A20" s="184"/>
      <c r="B20" s="184"/>
      <c r="C20" s="188"/>
      <c r="D20" s="186"/>
      <c r="E20" s="187"/>
      <c r="F20" s="153">
        <f t="shared" si="0"/>
        <v>0</v>
      </c>
      <c r="G20" s="153">
        <f t="shared" si="1"/>
        <v>0</v>
      </c>
    </row>
    <row r="21" spans="1:7" hidden="1" x14ac:dyDescent="0.2">
      <c r="A21" s="184"/>
      <c r="B21" s="184"/>
      <c r="C21" s="188"/>
      <c r="D21" s="186"/>
      <c r="E21" s="187"/>
      <c r="F21" s="153">
        <f t="shared" si="0"/>
        <v>0</v>
      </c>
      <c r="G21" s="153">
        <f t="shared" si="1"/>
        <v>0</v>
      </c>
    </row>
    <row r="22" spans="1:7" hidden="1" x14ac:dyDescent="0.2">
      <c r="A22" s="184"/>
      <c r="B22" s="184"/>
      <c r="C22" s="188"/>
      <c r="D22" s="186"/>
      <c r="E22" s="187"/>
      <c r="F22" s="153">
        <f t="shared" si="0"/>
        <v>0</v>
      </c>
      <c r="G22" s="153">
        <f t="shared" si="1"/>
        <v>0</v>
      </c>
    </row>
    <row r="23" spans="1:7" hidden="1" x14ac:dyDescent="0.2">
      <c r="A23" s="184"/>
      <c r="B23" s="184"/>
      <c r="C23" s="188"/>
      <c r="D23" s="186"/>
      <c r="E23" s="187"/>
      <c r="F23" s="153">
        <f t="shared" si="0"/>
        <v>0</v>
      </c>
      <c r="G23" s="153">
        <f t="shared" si="1"/>
        <v>0</v>
      </c>
    </row>
    <row r="24" spans="1:7" hidden="1" x14ac:dyDescent="0.2">
      <c r="A24" s="184"/>
      <c r="B24" s="184"/>
      <c r="C24" s="188"/>
      <c r="D24" s="186"/>
      <c r="E24" s="187"/>
      <c r="F24" s="153">
        <f t="shared" si="0"/>
        <v>0</v>
      </c>
      <c r="G24" s="153">
        <f t="shared" si="1"/>
        <v>0</v>
      </c>
    </row>
    <row r="25" spans="1:7" hidden="1" x14ac:dyDescent="0.2">
      <c r="A25" s="184"/>
      <c r="B25" s="184"/>
      <c r="C25" s="188"/>
      <c r="D25" s="186"/>
      <c r="E25" s="187"/>
      <c r="F25" s="153">
        <f t="shared" si="0"/>
        <v>0</v>
      </c>
      <c r="G25" s="153">
        <f t="shared" si="1"/>
        <v>0</v>
      </c>
    </row>
    <row r="26" spans="1:7" hidden="1" x14ac:dyDescent="0.2">
      <c r="A26" s="184"/>
      <c r="B26" s="184"/>
      <c r="C26" s="188"/>
      <c r="D26" s="186"/>
      <c r="E26" s="187"/>
      <c r="F26" s="153">
        <f t="shared" si="0"/>
        <v>0</v>
      </c>
      <c r="G26" s="153">
        <f t="shared" si="1"/>
        <v>0</v>
      </c>
    </row>
    <row r="27" spans="1:7" hidden="1" x14ac:dyDescent="0.2">
      <c r="A27" s="184"/>
      <c r="B27" s="184"/>
      <c r="C27" s="188"/>
      <c r="D27" s="186"/>
      <c r="E27" s="187"/>
      <c r="F27" s="153">
        <f t="shared" si="0"/>
        <v>0</v>
      </c>
      <c r="G27" s="153">
        <f t="shared" si="1"/>
        <v>0</v>
      </c>
    </row>
    <row r="28" spans="1:7" hidden="1" x14ac:dyDescent="0.2">
      <c r="A28" s="184"/>
      <c r="B28" s="184"/>
      <c r="C28" s="188"/>
      <c r="D28" s="186"/>
      <c r="E28" s="187"/>
      <c r="F28" s="153">
        <f t="shared" si="0"/>
        <v>0</v>
      </c>
      <c r="G28" s="153">
        <f t="shared" si="1"/>
        <v>0</v>
      </c>
    </row>
    <row r="29" spans="1:7" hidden="1" x14ac:dyDescent="0.2">
      <c r="A29" s="184"/>
      <c r="B29" s="184"/>
      <c r="C29" s="188"/>
      <c r="D29" s="186"/>
      <c r="E29" s="187"/>
      <c r="F29" s="153">
        <f t="shared" si="0"/>
        <v>0</v>
      </c>
      <c r="G29" s="153">
        <f t="shared" si="1"/>
        <v>0</v>
      </c>
    </row>
    <row r="30" spans="1:7" hidden="1" x14ac:dyDescent="0.2">
      <c r="A30" s="184"/>
      <c r="B30" s="184"/>
      <c r="C30" s="188"/>
      <c r="D30" s="186"/>
      <c r="E30" s="187"/>
      <c r="F30" s="153"/>
      <c r="G30" s="153"/>
    </row>
    <row r="31" spans="1:7" x14ac:dyDescent="0.2">
      <c r="C31" s="245" t="s">
        <v>212</v>
      </c>
      <c r="D31" s="5"/>
      <c r="E31" s="6"/>
      <c r="F31" s="5"/>
    </row>
    <row r="32" spans="1:7" x14ac:dyDescent="0.2">
      <c r="C32" s="89"/>
      <c r="D32" s="5"/>
      <c r="E32"/>
      <c r="F32" s="24" t="s">
        <v>79</v>
      </c>
      <c r="G32" s="155">
        <f>SUM(G13:G31)</f>
        <v>29231.851999999999</v>
      </c>
    </row>
    <row r="33" spans="1:9" ht="12" customHeight="1" x14ac:dyDescent="0.2">
      <c r="C33" s="89"/>
      <c r="D33" s="89"/>
      <c r="F33" s="24"/>
      <c r="G33" s="25"/>
      <c r="H33" s="21"/>
    </row>
    <row r="34" spans="1:9" ht="15.75" customHeight="1" x14ac:dyDescent="0.2">
      <c r="C34" s="89"/>
      <c r="D34" s="89"/>
      <c r="F34" s="24"/>
      <c r="G34" s="25"/>
      <c r="H34" s="21"/>
    </row>
    <row r="35" spans="1:9" ht="12.75" x14ac:dyDescent="0.2">
      <c r="A35" s="285" t="s">
        <v>80</v>
      </c>
      <c r="B35" s="286"/>
      <c r="C35" s="286"/>
      <c r="D35" s="286"/>
      <c r="E35" s="286"/>
      <c r="F35" s="286"/>
      <c r="G35" s="286"/>
      <c r="H35" s="287"/>
    </row>
    <row r="36" spans="1:9" ht="33.75" x14ac:dyDescent="0.2">
      <c r="A36" s="48" t="s">
        <v>81</v>
      </c>
      <c r="B36" s="90" t="s">
        <v>78</v>
      </c>
      <c r="C36" s="49" t="s">
        <v>82</v>
      </c>
      <c r="D36" s="49" t="s">
        <v>128</v>
      </c>
      <c r="E36" s="49" t="s">
        <v>129</v>
      </c>
      <c r="F36" s="51" t="s">
        <v>59</v>
      </c>
      <c r="G36" s="50" t="s">
        <v>0</v>
      </c>
      <c r="H36" s="50" t="s">
        <v>130</v>
      </c>
    </row>
    <row r="37" spans="1:9" x14ac:dyDescent="0.2">
      <c r="A37" s="184" t="s">
        <v>224</v>
      </c>
      <c r="B37" s="189" t="s">
        <v>227</v>
      </c>
      <c r="C37" s="190">
        <v>1600</v>
      </c>
      <c r="D37" s="188">
        <v>0.05</v>
      </c>
      <c r="E37" s="191">
        <v>34.71</v>
      </c>
      <c r="F37" s="187">
        <v>0.49249999999999999</v>
      </c>
      <c r="G37" s="154">
        <f>C37*(E37*(1+F37))</f>
        <v>82887.48</v>
      </c>
      <c r="H37" s="153">
        <f>G37*D37</f>
        <v>4144.3739999999998</v>
      </c>
    </row>
    <row r="38" spans="1:9" x14ac:dyDescent="0.2">
      <c r="A38" s="184" t="s">
        <v>226</v>
      </c>
      <c r="B38" s="189" t="s">
        <v>225</v>
      </c>
      <c r="C38" s="190">
        <v>200</v>
      </c>
      <c r="D38" s="188">
        <v>1</v>
      </c>
      <c r="E38" s="191">
        <v>15</v>
      </c>
      <c r="F38" s="187">
        <v>7.6499999999999999E-2</v>
      </c>
      <c r="G38" s="154">
        <f>C38*(E38*(1+F38))</f>
        <v>3229.5</v>
      </c>
      <c r="H38" s="153">
        <f>G38*D38</f>
        <v>3229.5</v>
      </c>
    </row>
    <row r="39" spans="1:9" x14ac:dyDescent="0.2">
      <c r="C39" s="245" t="s">
        <v>213</v>
      </c>
      <c r="D39" s="245" t="s">
        <v>212</v>
      </c>
      <c r="F39" s="26"/>
      <c r="G39" s="91"/>
    </row>
    <row r="40" spans="1:9" x14ac:dyDescent="0.2">
      <c r="F40"/>
      <c r="G40" s="24" t="s">
        <v>85</v>
      </c>
      <c r="H40" s="155">
        <f>SUM(H37:H39)</f>
        <v>7373.8739999999998</v>
      </c>
    </row>
    <row r="41" spans="1:9" x14ac:dyDescent="0.2">
      <c r="F41" s="26"/>
      <c r="G41" s="92"/>
    </row>
    <row r="42" spans="1:9" x14ac:dyDescent="0.2">
      <c r="A42" s="27"/>
      <c r="B42" s="27"/>
      <c r="C42" s="93"/>
      <c r="D42" s="93"/>
      <c r="E42" s="94"/>
      <c r="F42" s="95"/>
      <c r="G42" s="96"/>
      <c r="H42" s="27"/>
    </row>
    <row r="43" spans="1:9" x14ac:dyDescent="0.2">
      <c r="F43" s="26"/>
      <c r="G43" s="92"/>
    </row>
    <row r="44" spans="1:9" ht="17.25" customHeight="1" thickBot="1" x14ac:dyDescent="0.25">
      <c r="F44"/>
      <c r="G44" s="24" t="s">
        <v>89</v>
      </c>
      <c r="H44" s="156">
        <f>H40+G32</f>
        <v>36605.725999999995</v>
      </c>
      <c r="I44" s="21" t="s">
        <v>198</v>
      </c>
    </row>
    <row r="45" spans="1:9" ht="12" thickTop="1" x14ac:dyDescent="0.2">
      <c r="F45" s="23"/>
      <c r="G45" s="22"/>
    </row>
    <row r="46" spans="1:9" ht="12.75" x14ac:dyDescent="0.2">
      <c r="A46" s="278" t="s">
        <v>157</v>
      </c>
      <c r="B46" s="279"/>
      <c r="C46" s="279"/>
      <c r="D46" s="279"/>
      <c r="E46" s="279"/>
      <c r="F46" s="279"/>
      <c r="G46" s="279"/>
      <c r="H46" s="280"/>
    </row>
    <row r="47" spans="1:9" x14ac:dyDescent="0.2">
      <c r="A47" s="281" t="s">
        <v>158</v>
      </c>
      <c r="B47" s="282"/>
      <c r="C47" s="282"/>
      <c r="D47" s="282"/>
      <c r="E47" s="282"/>
      <c r="F47" s="282"/>
      <c r="G47" s="282"/>
      <c r="H47" s="283"/>
      <c r="I47" s="242" t="s">
        <v>212</v>
      </c>
    </row>
    <row r="48" spans="1:9" ht="40.5" customHeight="1" x14ac:dyDescent="0.2">
      <c r="A48" s="281" t="s">
        <v>175</v>
      </c>
      <c r="B48" s="282"/>
      <c r="C48" s="282"/>
      <c r="D48" s="282"/>
      <c r="E48" s="282"/>
      <c r="F48" s="282"/>
      <c r="G48" s="282"/>
      <c r="H48" s="283"/>
      <c r="I48" s="242" t="s">
        <v>213</v>
      </c>
    </row>
    <row r="49" spans="1:9" x14ac:dyDescent="0.2">
      <c r="F49" s="23"/>
      <c r="G49" s="22"/>
    </row>
    <row r="50" spans="1:9" x14ac:dyDescent="0.2">
      <c r="F50" s="23"/>
      <c r="G50" s="22"/>
    </row>
    <row r="51" spans="1:9" x14ac:dyDescent="0.2">
      <c r="F51" s="23"/>
      <c r="G51" s="22"/>
    </row>
    <row r="52" spans="1:9" ht="12.75" x14ac:dyDescent="0.2">
      <c r="A52" s="7" t="s">
        <v>19</v>
      </c>
      <c r="B52" s="8"/>
      <c r="C52" s="9"/>
      <c r="D52" s="9"/>
      <c r="E52" s="10"/>
      <c r="F52" s="11"/>
      <c r="G52" s="8"/>
      <c r="H52" s="8"/>
    </row>
    <row r="53" spans="1:9" s="12" customFormat="1" x14ac:dyDescent="0.2">
      <c r="A53" s="12" t="s">
        <v>10</v>
      </c>
      <c r="C53" s="13"/>
      <c r="D53" s="13"/>
      <c r="E53" s="14"/>
      <c r="F53" s="15"/>
    </row>
    <row r="54" spans="1:9" s="12" customFormat="1" x14ac:dyDescent="0.2">
      <c r="A54" s="118" t="s">
        <v>124</v>
      </c>
      <c r="B54" s="118"/>
      <c r="C54" s="119"/>
      <c r="D54" s="120"/>
      <c r="E54" s="121"/>
      <c r="F54" s="118"/>
      <c r="G54" s="118"/>
      <c r="H54" s="118"/>
      <c r="I54" s="118"/>
    </row>
    <row r="55" spans="1:9" s="12" customFormat="1" x14ac:dyDescent="0.2">
      <c r="A55" s="122" t="s">
        <v>125</v>
      </c>
      <c r="B55" s="118"/>
      <c r="C55" s="119"/>
      <c r="D55" s="120"/>
      <c r="E55" s="121"/>
      <c r="F55" s="118"/>
      <c r="G55" s="118"/>
      <c r="H55" s="118"/>
      <c r="I55" s="118"/>
    </row>
    <row r="56" spans="1:9" s="12" customFormat="1" x14ac:dyDescent="0.2">
      <c r="A56" s="122" t="s">
        <v>126</v>
      </c>
      <c r="B56" s="118"/>
      <c r="C56" s="119"/>
      <c r="D56" s="120"/>
      <c r="E56" s="121"/>
      <c r="F56" s="118"/>
      <c r="G56" s="118"/>
      <c r="H56" s="118"/>
      <c r="I56" s="118"/>
    </row>
    <row r="57" spans="1:9" s="12" customFormat="1" x14ac:dyDescent="0.2">
      <c r="A57" s="122" t="s">
        <v>127</v>
      </c>
      <c r="B57" s="118"/>
      <c r="C57" s="119"/>
      <c r="D57" s="120"/>
      <c r="E57" s="121"/>
      <c r="F57" s="118"/>
      <c r="G57" s="118"/>
      <c r="H57" s="118"/>
      <c r="I57" s="118"/>
    </row>
    <row r="58" spans="1:9" s="12" customFormat="1" ht="15.75" customHeight="1" x14ac:dyDescent="0.2">
      <c r="A58" s="122"/>
      <c r="B58" s="118"/>
      <c r="C58" s="119"/>
      <c r="D58" s="120"/>
      <c r="E58" s="121"/>
      <c r="F58" s="118"/>
      <c r="G58" s="118"/>
      <c r="H58" s="118"/>
      <c r="I58" s="118"/>
    </row>
    <row r="59" spans="1:9" s="12" customFormat="1" ht="12.75" x14ac:dyDescent="0.2">
      <c r="A59" s="285" t="s">
        <v>86</v>
      </c>
      <c r="B59" s="286"/>
      <c r="C59" s="286"/>
      <c r="D59" s="286"/>
      <c r="E59" s="286"/>
      <c r="F59" s="286"/>
      <c r="G59" s="286"/>
      <c r="H59" s="287"/>
      <c r="I59" s="118"/>
    </row>
    <row r="60" spans="1:9" s="1" customFormat="1" ht="34.5" customHeight="1" x14ac:dyDescent="0.2">
      <c r="A60" s="48" t="s">
        <v>9</v>
      </c>
      <c r="B60" s="117" t="s">
        <v>78</v>
      </c>
      <c r="C60" s="49" t="s">
        <v>128</v>
      </c>
      <c r="D60" s="49" t="s">
        <v>129</v>
      </c>
      <c r="E60" s="51" t="s">
        <v>59</v>
      </c>
      <c r="F60" s="50" t="s">
        <v>0</v>
      </c>
      <c r="G60" s="50" t="s">
        <v>130</v>
      </c>
    </row>
    <row r="61" spans="1:9" x14ac:dyDescent="0.2">
      <c r="A61" s="184"/>
      <c r="B61" s="184"/>
      <c r="C61" s="185"/>
      <c r="D61" s="186"/>
      <c r="E61" s="187"/>
      <c r="F61" s="154">
        <f>(D61*(1+E61))</f>
        <v>0</v>
      </c>
      <c r="G61" s="153">
        <f>C61*F61</f>
        <v>0</v>
      </c>
    </row>
    <row r="62" spans="1:9" x14ac:dyDescent="0.2">
      <c r="A62" s="184"/>
      <c r="B62" s="184"/>
      <c r="C62" s="188"/>
      <c r="D62" s="186"/>
      <c r="E62" s="187"/>
      <c r="F62" s="154">
        <f>(D62*(1+E62))</f>
        <v>0</v>
      </c>
      <c r="G62" s="153">
        <f>C62*F62</f>
        <v>0</v>
      </c>
    </row>
    <row r="63" spans="1:9" x14ac:dyDescent="0.2">
      <c r="A63" s="184"/>
      <c r="B63" s="184"/>
      <c r="C63" s="188"/>
      <c r="D63" s="186"/>
      <c r="E63" s="187"/>
      <c r="F63" s="154">
        <f>(D63*(1+E63))</f>
        <v>0</v>
      </c>
      <c r="G63" s="153">
        <f>C63*F63</f>
        <v>0</v>
      </c>
    </row>
    <row r="64" spans="1:9" x14ac:dyDescent="0.2">
      <c r="A64" s="184"/>
      <c r="B64" s="184"/>
      <c r="C64" s="188"/>
      <c r="D64" s="186"/>
      <c r="E64" s="187"/>
      <c r="F64" s="154"/>
      <c r="G64" s="153"/>
    </row>
    <row r="65" spans="1:9" x14ac:dyDescent="0.2">
      <c r="C65" s="245" t="s">
        <v>214</v>
      </c>
      <c r="D65" s="5"/>
      <c r="E65" s="6"/>
      <c r="F65" s="5"/>
      <c r="G65" s="151"/>
    </row>
    <row r="66" spans="1:9" x14ac:dyDescent="0.2">
      <c r="C66" s="89"/>
      <c r="D66" s="5"/>
      <c r="E66"/>
      <c r="F66" s="24" t="s">
        <v>79</v>
      </c>
      <c r="G66" s="158">
        <f>SUM(G61:G65)</f>
        <v>0</v>
      </c>
    </row>
    <row r="67" spans="1:9" x14ac:dyDescent="0.2">
      <c r="C67" s="89"/>
      <c r="D67" s="89"/>
      <c r="E67" s="89"/>
      <c r="F67" s="5"/>
      <c r="G67" s="24"/>
      <c r="H67" s="25"/>
      <c r="I67" s="21"/>
    </row>
    <row r="68" spans="1:9" ht="15.75" customHeight="1" x14ac:dyDescent="0.2">
      <c r="C68" s="89"/>
      <c r="D68" s="89"/>
      <c r="E68" s="89"/>
      <c r="F68" s="5"/>
      <c r="G68" s="24"/>
      <c r="H68" s="25"/>
      <c r="I68" s="21"/>
    </row>
    <row r="69" spans="1:9" ht="12.75" x14ac:dyDescent="0.2">
      <c r="A69" s="285" t="s">
        <v>88</v>
      </c>
      <c r="B69" s="286"/>
      <c r="C69" s="286"/>
      <c r="D69" s="286"/>
      <c r="E69" s="286"/>
      <c r="F69" s="286"/>
      <c r="G69" s="286"/>
      <c r="H69" s="287"/>
      <c r="I69" s="21"/>
    </row>
    <row r="70" spans="1:9" ht="33.75" x14ac:dyDescent="0.2">
      <c r="A70" s="48" t="s">
        <v>81</v>
      </c>
      <c r="B70" s="117" t="s">
        <v>78</v>
      </c>
      <c r="C70" s="49" t="s">
        <v>82</v>
      </c>
      <c r="D70" s="49" t="s">
        <v>87</v>
      </c>
      <c r="E70" s="49" t="s">
        <v>83</v>
      </c>
      <c r="F70" s="51" t="s">
        <v>59</v>
      </c>
      <c r="G70" s="50" t="s">
        <v>84</v>
      </c>
      <c r="H70" s="50" t="s">
        <v>27</v>
      </c>
    </row>
    <row r="71" spans="1:9" x14ac:dyDescent="0.2">
      <c r="A71" s="184"/>
      <c r="B71" s="189"/>
      <c r="C71" s="190"/>
      <c r="D71" s="188"/>
      <c r="E71" s="191"/>
      <c r="F71" s="187"/>
      <c r="G71" s="154">
        <f>C71*(E71*(1+F71))</f>
        <v>0</v>
      </c>
      <c r="H71" s="153">
        <f>D71*G71</f>
        <v>0</v>
      </c>
    </row>
    <row r="72" spans="1:9" x14ac:dyDescent="0.2">
      <c r="A72" s="184"/>
      <c r="B72" s="189"/>
      <c r="C72" s="190"/>
      <c r="D72" s="188"/>
      <c r="E72" s="191"/>
      <c r="F72" s="187"/>
      <c r="G72" s="154"/>
      <c r="H72" s="153"/>
    </row>
    <row r="73" spans="1:9" x14ac:dyDescent="0.2">
      <c r="C73" s="245" t="s">
        <v>215</v>
      </c>
      <c r="D73" s="245" t="s">
        <v>214</v>
      </c>
      <c r="F73" s="26"/>
      <c r="G73" s="91"/>
      <c r="H73" s="151"/>
    </row>
    <row r="74" spans="1:9" x14ac:dyDescent="0.2">
      <c r="F74"/>
      <c r="G74" s="24" t="s">
        <v>85</v>
      </c>
      <c r="H74" s="155">
        <f>SUM(H71:H73)</f>
        <v>0</v>
      </c>
    </row>
    <row r="75" spans="1:9" x14ac:dyDescent="0.2">
      <c r="E75" s="4"/>
      <c r="F75" s="5"/>
      <c r="G75" s="26"/>
      <c r="H75" s="92"/>
    </row>
    <row r="76" spans="1:9" x14ac:dyDescent="0.2">
      <c r="A76" s="27"/>
      <c r="B76" s="27"/>
      <c r="C76" s="93"/>
      <c r="D76" s="93"/>
      <c r="E76" s="93"/>
      <c r="F76" s="94"/>
      <c r="G76" s="95"/>
      <c r="H76" s="96"/>
    </row>
    <row r="77" spans="1:9" x14ac:dyDescent="0.2">
      <c r="E77" s="4"/>
      <c r="F77" s="5"/>
      <c r="G77" s="26"/>
      <c r="H77" s="92"/>
    </row>
    <row r="78" spans="1:9" ht="12" thickBot="1" x14ac:dyDescent="0.25">
      <c r="F78"/>
      <c r="G78" s="24" t="s">
        <v>61</v>
      </c>
      <c r="H78" s="156">
        <f>H74+G66</f>
        <v>0</v>
      </c>
      <c r="I78" s="21" t="s">
        <v>198</v>
      </c>
    </row>
    <row r="79" spans="1:9" ht="12" thickTop="1" x14ac:dyDescent="0.2"/>
    <row r="80" spans="1:9" x14ac:dyDescent="0.2">
      <c r="A80" s="124" t="s">
        <v>132</v>
      </c>
      <c r="B80" s="124"/>
      <c r="C80" s="124"/>
      <c r="D80" s="124"/>
      <c r="E80" s="124"/>
      <c r="F80" s="124"/>
      <c r="G80" s="124"/>
      <c r="H80" s="124"/>
    </row>
    <row r="81" spans="1:9" ht="21.75" customHeight="1" x14ac:dyDescent="0.2">
      <c r="A81" s="284" t="s">
        <v>133</v>
      </c>
      <c r="B81" s="284"/>
      <c r="C81" s="284"/>
      <c r="D81" s="284"/>
      <c r="E81" s="284"/>
      <c r="F81" s="284"/>
      <c r="G81" s="284"/>
      <c r="H81" s="284"/>
      <c r="I81" s="284"/>
    </row>
    <row r="82" spans="1:9" x14ac:dyDescent="0.2">
      <c r="A82" s="124" t="s">
        <v>134</v>
      </c>
      <c r="B82" s="125" t="s">
        <v>58</v>
      </c>
      <c r="C82" s="126"/>
      <c r="D82" s="127"/>
      <c r="E82" s="123" t="s">
        <v>135</v>
      </c>
      <c r="G82" s="124"/>
      <c r="H82" s="124"/>
    </row>
    <row r="83" spans="1:9" x14ac:dyDescent="0.2">
      <c r="A83" s="12"/>
    </row>
    <row r="84" spans="1:9" ht="12.75" x14ac:dyDescent="0.2">
      <c r="A84" s="278" t="s">
        <v>159</v>
      </c>
      <c r="B84" s="279"/>
      <c r="C84" s="279"/>
      <c r="D84" s="279"/>
      <c r="E84" s="279"/>
      <c r="F84" s="279"/>
      <c r="G84" s="279"/>
      <c r="H84" s="280"/>
    </row>
    <row r="85" spans="1:9" x14ac:dyDescent="0.2">
      <c r="A85" s="281" t="s">
        <v>158</v>
      </c>
      <c r="B85" s="282"/>
      <c r="C85" s="282"/>
      <c r="D85" s="282"/>
      <c r="E85" s="282"/>
      <c r="F85" s="282"/>
      <c r="G85" s="282"/>
      <c r="H85" s="283"/>
      <c r="I85" s="242" t="s">
        <v>214</v>
      </c>
    </row>
    <row r="86" spans="1:9" ht="40.5" customHeight="1" x14ac:dyDescent="0.2">
      <c r="A86" s="281" t="s">
        <v>175</v>
      </c>
      <c r="B86" s="282"/>
      <c r="C86" s="282"/>
      <c r="D86" s="282"/>
      <c r="E86" s="282"/>
      <c r="F86" s="282"/>
      <c r="G86" s="282"/>
      <c r="H86" s="283"/>
      <c r="I86" s="242" t="s">
        <v>215</v>
      </c>
    </row>
    <row r="87" spans="1:9" x14ac:dyDescent="0.2">
      <c r="F87" s="23"/>
      <c r="G87" s="22"/>
    </row>
    <row r="88" spans="1:9" x14ac:dyDescent="0.2">
      <c r="F88" s="23"/>
      <c r="G88" s="22"/>
    </row>
    <row r="89" spans="1:9" x14ac:dyDescent="0.2">
      <c r="F89" s="23"/>
      <c r="G89" s="22"/>
    </row>
    <row r="90" spans="1:9" ht="12.75" x14ac:dyDescent="0.2">
      <c r="A90" s="7" t="s">
        <v>93</v>
      </c>
      <c r="B90" s="8"/>
      <c r="C90" s="9"/>
      <c r="D90" s="9"/>
      <c r="E90" s="10"/>
      <c r="F90" s="11"/>
      <c r="G90" s="8"/>
      <c r="H90" s="8"/>
    </row>
    <row r="92" spans="1:9" ht="12" thickBot="1" x14ac:dyDescent="0.25">
      <c r="G92" s="24" t="s">
        <v>90</v>
      </c>
      <c r="H92" s="156">
        <f>H78+H44</f>
        <v>36605.725999999995</v>
      </c>
    </row>
    <row r="93" spans="1:9" ht="12" thickTop="1" x14ac:dyDescent="0.2">
      <c r="D93" s="246" t="s">
        <v>216</v>
      </c>
      <c r="G93" s="24"/>
      <c r="H93" s="247"/>
    </row>
    <row r="94" spans="1:9" ht="57.75" thickBot="1" x14ac:dyDescent="0.3">
      <c r="A94" s="86" t="s">
        <v>75</v>
      </c>
      <c r="B94" s="87"/>
      <c r="C94" s="112" t="s">
        <v>176</v>
      </c>
      <c r="D94" s="205" t="s">
        <v>92</v>
      </c>
      <c r="E94" s="50" t="s">
        <v>94</v>
      </c>
      <c r="F94"/>
    </row>
    <row r="95" spans="1:9" ht="12" thickBot="1" x14ac:dyDescent="0.25">
      <c r="A95" s="192" t="str">
        <f>'.1 Cover'!A29</f>
        <v>World Technology Access Program (WorldTAP)</v>
      </c>
      <c r="B95" s="161"/>
      <c r="C95" s="193">
        <f>'.1 Cover'!E29</f>
        <v>20</v>
      </c>
      <c r="D95" s="248">
        <f>H92/C95</f>
        <v>1830.2862999999998</v>
      </c>
      <c r="E95" s="154">
        <f t="shared" ref="E95:E100" si="2">C95*D95</f>
        <v>36605.725999999995</v>
      </c>
      <c r="F95" s="224" t="s">
        <v>189</v>
      </c>
      <c r="G95" s="98"/>
      <c r="H95" s="98"/>
    </row>
    <row r="96" spans="1:9" ht="12" thickBot="1" x14ac:dyDescent="0.25">
      <c r="A96" s="192">
        <f>'.1 Cover'!A30</f>
        <v>0</v>
      </c>
      <c r="B96" s="161"/>
      <c r="C96" s="193">
        <f>'.1 Cover'!E30</f>
        <v>0</v>
      </c>
      <c r="D96" s="194"/>
      <c r="E96" s="154">
        <f t="shared" si="2"/>
        <v>0</v>
      </c>
      <c r="F96" s="224" t="s">
        <v>189</v>
      </c>
      <c r="G96" s="98"/>
      <c r="H96" s="98"/>
    </row>
    <row r="97" spans="1:9" ht="12" thickBot="1" x14ac:dyDescent="0.25">
      <c r="A97" s="192">
        <f>'.1 Cover'!A31</f>
        <v>0</v>
      </c>
      <c r="B97" s="161"/>
      <c r="C97" s="193">
        <f>'.1 Cover'!E31</f>
        <v>0</v>
      </c>
      <c r="D97" s="194"/>
      <c r="E97" s="154">
        <f t="shared" si="2"/>
        <v>0</v>
      </c>
      <c r="F97" s="224" t="s">
        <v>189</v>
      </c>
      <c r="G97" s="98"/>
      <c r="H97" s="98"/>
    </row>
    <row r="98" spans="1:9" ht="12" thickBot="1" x14ac:dyDescent="0.25">
      <c r="A98" s="192">
        <f>'.1 Cover'!A32</f>
        <v>0</v>
      </c>
      <c r="B98" s="161"/>
      <c r="C98" s="193">
        <f>'.1 Cover'!E32</f>
        <v>0</v>
      </c>
      <c r="D98" s="194"/>
      <c r="E98" s="154">
        <f t="shared" si="2"/>
        <v>0</v>
      </c>
      <c r="F98" s="224" t="s">
        <v>189</v>
      </c>
      <c r="G98" s="98"/>
      <c r="H98" s="98"/>
    </row>
    <row r="99" spans="1:9" ht="12" thickBot="1" x14ac:dyDescent="0.25">
      <c r="A99" s="192">
        <f>'.1 Cover'!A33</f>
        <v>0</v>
      </c>
      <c r="B99" s="161"/>
      <c r="C99" s="193">
        <f>'.1 Cover'!E33</f>
        <v>0</v>
      </c>
      <c r="D99" s="194"/>
      <c r="E99" s="154">
        <f t="shared" si="2"/>
        <v>0</v>
      </c>
      <c r="F99" s="224" t="s">
        <v>189</v>
      </c>
      <c r="G99" s="98"/>
      <c r="H99" s="98"/>
    </row>
    <row r="100" spans="1:9" ht="12" thickBot="1" x14ac:dyDescent="0.25">
      <c r="A100" s="192">
        <f>'.1 Cover'!A34</f>
        <v>0</v>
      </c>
      <c r="B100" s="161"/>
      <c r="C100" s="193">
        <f>'.1 Cover'!E34</f>
        <v>0</v>
      </c>
      <c r="D100" s="194"/>
      <c r="E100" s="159">
        <f t="shared" si="2"/>
        <v>0</v>
      </c>
      <c r="F100" s="224" t="s">
        <v>189</v>
      </c>
      <c r="G100" s="98"/>
      <c r="H100" s="98"/>
    </row>
    <row r="101" spans="1:9" x14ac:dyDescent="0.2">
      <c r="D101" s="97" t="s">
        <v>94</v>
      </c>
      <c r="E101" s="154">
        <f>SUM(E95:E100)</f>
        <v>36605.725999999995</v>
      </c>
    </row>
    <row r="102" spans="1:9" x14ac:dyDescent="0.2">
      <c r="D102" s="97" t="s">
        <v>95</v>
      </c>
      <c r="E102" s="159">
        <f>H92</f>
        <v>36605.725999999995</v>
      </c>
    </row>
    <row r="103" spans="1:9" ht="12" thickBot="1" x14ac:dyDescent="0.25">
      <c r="D103" s="97" t="s">
        <v>100</v>
      </c>
      <c r="E103" s="160">
        <f>E101-E102</f>
        <v>0</v>
      </c>
    </row>
    <row r="104" spans="1:9" ht="12" thickTop="1" x14ac:dyDescent="0.2">
      <c r="E104" s="3" t="str">
        <f>IF(OR(E103=0,ABS(E103/E102)&lt;=2%),"OK","ERROR")</f>
        <v>OK</v>
      </c>
    </row>
    <row r="105" spans="1:9" x14ac:dyDescent="0.2">
      <c r="A105" s="12" t="s">
        <v>98</v>
      </c>
    </row>
    <row r="106" spans="1:9" x14ac:dyDescent="0.2">
      <c r="A106" s="12" t="s">
        <v>99</v>
      </c>
    </row>
    <row r="108" spans="1:9" ht="12.75" x14ac:dyDescent="0.2">
      <c r="A108" s="278" t="s">
        <v>160</v>
      </c>
      <c r="B108" s="279"/>
      <c r="C108" s="279"/>
      <c r="D108" s="279"/>
      <c r="E108" s="279"/>
      <c r="F108" s="279"/>
      <c r="G108" s="279"/>
      <c r="H108" s="280"/>
    </row>
    <row r="109" spans="1:9" x14ac:dyDescent="0.2">
      <c r="A109" s="281" t="s">
        <v>161</v>
      </c>
      <c r="B109" s="282"/>
      <c r="C109" s="282"/>
      <c r="D109" s="282"/>
      <c r="E109" s="282"/>
      <c r="F109" s="282"/>
      <c r="G109" s="282"/>
      <c r="H109" s="283"/>
      <c r="I109" s="242" t="s">
        <v>216</v>
      </c>
    </row>
    <row r="111" spans="1:9" ht="12.75" x14ac:dyDescent="0.2">
      <c r="A111" s="7" t="s">
        <v>188</v>
      </c>
      <c r="B111" s="8"/>
      <c r="C111" s="9"/>
      <c r="D111" s="10"/>
      <c r="E111" s="11"/>
      <c r="F111" s="8"/>
      <c r="G111" s="8"/>
      <c r="I111" s="99"/>
    </row>
    <row r="112" spans="1:9" ht="33.75" x14ac:dyDescent="0.2">
      <c r="A112" s="48" t="s">
        <v>9</v>
      </c>
      <c r="B112" s="49" t="s">
        <v>184</v>
      </c>
      <c r="C112" s="49" t="s">
        <v>185</v>
      </c>
      <c r="D112" s="49" t="s">
        <v>186</v>
      </c>
      <c r="E112" s="49" t="s">
        <v>187</v>
      </c>
      <c r="F112" s="16"/>
      <c r="G112" s="219"/>
    </row>
    <row r="113" spans="1:7" x14ac:dyDescent="0.2">
      <c r="A113" s="220" t="str">
        <f t="shared" ref="A113:A129" si="3">IF(A13=0,"",A13)</f>
        <v>Ramjee Ghimire</v>
      </c>
      <c r="B113" s="221">
        <f t="shared" ref="B113:B129" si="4">SUMIF($A$12:$A$29,A113,$C$12:$C$29)+SUMIF($A$37:$A$37,A113,$D$37)+SUMIF($A$61:$A$63,A113,$C$61:$C$63)+SUMIF($A$71:$A$71,A113,$D$71)</f>
        <v>0.25</v>
      </c>
      <c r="C113" s="223">
        <v>1</v>
      </c>
      <c r="D113" s="222" t="str">
        <f t="shared" ref="D113:D118" si="5">IF(B113&gt;C113,"Yes","No")</f>
        <v>No</v>
      </c>
      <c r="E113" s="154" t="str">
        <f t="shared" ref="E113:E133" si="6">IF(D113="Yes","Reduce LOE utilized in rates above","OK")</f>
        <v>OK</v>
      </c>
      <c r="F113" s="16"/>
      <c r="G113" s="219"/>
    </row>
    <row r="114" spans="1:7" x14ac:dyDescent="0.2">
      <c r="A114" s="220" t="str">
        <f t="shared" si="3"/>
        <v/>
      </c>
      <c r="B114" s="221">
        <f t="shared" si="4"/>
        <v>0</v>
      </c>
      <c r="C114" s="223">
        <v>1</v>
      </c>
      <c r="D114" s="222" t="str">
        <f t="shared" si="5"/>
        <v>No</v>
      </c>
      <c r="E114" s="154" t="str">
        <f t="shared" si="6"/>
        <v>OK</v>
      </c>
      <c r="F114"/>
    </row>
    <row r="115" spans="1:7" x14ac:dyDescent="0.2">
      <c r="A115" s="220" t="str">
        <f t="shared" si="3"/>
        <v/>
      </c>
      <c r="B115" s="221">
        <f t="shared" si="4"/>
        <v>0</v>
      </c>
      <c r="C115" s="223">
        <v>1</v>
      </c>
      <c r="D115" s="222" t="str">
        <f t="shared" si="5"/>
        <v>No</v>
      </c>
      <c r="E115" s="154" t="str">
        <f t="shared" si="6"/>
        <v>OK</v>
      </c>
      <c r="F115"/>
    </row>
    <row r="116" spans="1:7" x14ac:dyDescent="0.2">
      <c r="A116" s="220" t="str">
        <f t="shared" si="3"/>
        <v/>
      </c>
      <c r="B116" s="221">
        <f t="shared" si="4"/>
        <v>0</v>
      </c>
      <c r="C116" s="223">
        <v>1</v>
      </c>
      <c r="D116" s="222" t="str">
        <f t="shared" si="5"/>
        <v>No</v>
      </c>
      <c r="E116" s="154" t="str">
        <f t="shared" si="6"/>
        <v>OK</v>
      </c>
      <c r="F116" s="151"/>
    </row>
    <row r="117" spans="1:7" x14ac:dyDescent="0.2">
      <c r="A117" s="220" t="str">
        <f t="shared" si="3"/>
        <v/>
      </c>
      <c r="B117" s="221">
        <f t="shared" si="4"/>
        <v>0</v>
      </c>
      <c r="C117" s="223">
        <v>1</v>
      </c>
      <c r="D117" s="222" t="str">
        <f t="shared" si="5"/>
        <v>No</v>
      </c>
      <c r="E117" s="154" t="str">
        <f t="shared" si="6"/>
        <v>OK</v>
      </c>
      <c r="F117" s="16"/>
      <c r="G117" s="219"/>
    </row>
    <row r="118" spans="1:7" x14ac:dyDescent="0.2">
      <c r="A118" s="220" t="str">
        <f t="shared" si="3"/>
        <v/>
      </c>
      <c r="B118" s="221">
        <f t="shared" si="4"/>
        <v>0</v>
      </c>
      <c r="C118" s="223">
        <v>1</v>
      </c>
      <c r="D118" s="222" t="str">
        <f t="shared" si="5"/>
        <v>No</v>
      </c>
      <c r="E118" s="154" t="str">
        <f t="shared" si="6"/>
        <v>OK</v>
      </c>
    </row>
    <row r="119" spans="1:7" x14ac:dyDescent="0.2">
      <c r="A119" s="220" t="str">
        <f t="shared" si="3"/>
        <v/>
      </c>
      <c r="B119" s="221">
        <f t="shared" si="4"/>
        <v>0</v>
      </c>
      <c r="C119" s="223">
        <v>1</v>
      </c>
      <c r="D119" s="222" t="str">
        <f t="shared" ref="D119:D133" si="7">IF(B119&gt;C119,"Yes","No")</f>
        <v>No</v>
      </c>
      <c r="E119" s="154" t="str">
        <f t="shared" si="6"/>
        <v>OK</v>
      </c>
    </row>
    <row r="120" spans="1:7" x14ac:dyDescent="0.2">
      <c r="A120" s="220" t="str">
        <f t="shared" si="3"/>
        <v/>
      </c>
      <c r="B120" s="221">
        <f t="shared" si="4"/>
        <v>0</v>
      </c>
      <c r="C120" s="223">
        <v>1</v>
      </c>
      <c r="D120" s="222" t="str">
        <f t="shared" si="7"/>
        <v>No</v>
      </c>
      <c r="E120" s="154" t="str">
        <f t="shared" si="6"/>
        <v>OK</v>
      </c>
    </row>
    <row r="121" spans="1:7" x14ac:dyDescent="0.2">
      <c r="A121" s="220" t="str">
        <f t="shared" si="3"/>
        <v/>
      </c>
      <c r="B121" s="221">
        <f t="shared" si="4"/>
        <v>0</v>
      </c>
      <c r="C121" s="223">
        <v>1</v>
      </c>
      <c r="D121" s="222" t="str">
        <f t="shared" si="7"/>
        <v>No</v>
      </c>
      <c r="E121" s="154" t="str">
        <f t="shared" si="6"/>
        <v>OK</v>
      </c>
    </row>
    <row r="122" spans="1:7" x14ac:dyDescent="0.2">
      <c r="A122" s="220" t="str">
        <f t="shared" si="3"/>
        <v/>
      </c>
      <c r="B122" s="221">
        <f t="shared" si="4"/>
        <v>0</v>
      </c>
      <c r="C122" s="223">
        <v>1</v>
      </c>
      <c r="D122" s="222" t="str">
        <f t="shared" si="7"/>
        <v>No</v>
      </c>
      <c r="E122" s="154" t="str">
        <f t="shared" si="6"/>
        <v>OK</v>
      </c>
    </row>
    <row r="123" spans="1:7" x14ac:dyDescent="0.2">
      <c r="A123" s="220" t="str">
        <f t="shared" si="3"/>
        <v/>
      </c>
      <c r="B123" s="221">
        <f t="shared" si="4"/>
        <v>0</v>
      </c>
      <c r="C123" s="223">
        <v>1</v>
      </c>
      <c r="D123" s="222" t="str">
        <f t="shared" si="7"/>
        <v>No</v>
      </c>
      <c r="E123" s="154" t="str">
        <f t="shared" si="6"/>
        <v>OK</v>
      </c>
    </row>
    <row r="124" spans="1:7" x14ac:dyDescent="0.2">
      <c r="A124" s="220" t="str">
        <f t="shared" si="3"/>
        <v/>
      </c>
      <c r="B124" s="221">
        <f t="shared" si="4"/>
        <v>0</v>
      </c>
      <c r="C124" s="223">
        <v>1</v>
      </c>
      <c r="D124" s="222" t="str">
        <f t="shared" si="7"/>
        <v>No</v>
      </c>
      <c r="E124" s="154" t="str">
        <f t="shared" si="6"/>
        <v>OK</v>
      </c>
    </row>
    <row r="125" spans="1:7" x14ac:dyDescent="0.2">
      <c r="A125" s="220" t="str">
        <f t="shared" si="3"/>
        <v/>
      </c>
      <c r="B125" s="221">
        <f t="shared" si="4"/>
        <v>0</v>
      </c>
      <c r="C125" s="223">
        <v>1</v>
      </c>
      <c r="D125" s="222" t="str">
        <f t="shared" si="7"/>
        <v>No</v>
      </c>
      <c r="E125" s="154" t="str">
        <f t="shared" si="6"/>
        <v>OK</v>
      </c>
    </row>
    <row r="126" spans="1:7" x14ac:dyDescent="0.2">
      <c r="A126" s="220" t="str">
        <f t="shared" si="3"/>
        <v/>
      </c>
      <c r="B126" s="221">
        <f t="shared" si="4"/>
        <v>0</v>
      </c>
      <c r="C126" s="223">
        <v>1</v>
      </c>
      <c r="D126" s="222" t="str">
        <f t="shared" si="7"/>
        <v>No</v>
      </c>
      <c r="E126" s="154" t="str">
        <f t="shared" si="6"/>
        <v>OK</v>
      </c>
    </row>
    <row r="127" spans="1:7" x14ac:dyDescent="0.2">
      <c r="A127" s="220" t="str">
        <f t="shared" si="3"/>
        <v/>
      </c>
      <c r="B127" s="221">
        <f t="shared" si="4"/>
        <v>0</v>
      </c>
      <c r="C127" s="223">
        <v>1</v>
      </c>
      <c r="D127" s="222" t="str">
        <f t="shared" si="7"/>
        <v>No</v>
      </c>
      <c r="E127" s="154" t="str">
        <f t="shared" si="6"/>
        <v>OK</v>
      </c>
    </row>
    <row r="128" spans="1:7" x14ac:dyDescent="0.2">
      <c r="A128" s="220" t="str">
        <f t="shared" si="3"/>
        <v/>
      </c>
      <c r="B128" s="221">
        <f t="shared" si="4"/>
        <v>0</v>
      </c>
      <c r="C128" s="223">
        <v>1</v>
      </c>
      <c r="D128" s="222" t="str">
        <f t="shared" si="7"/>
        <v>No</v>
      </c>
      <c r="E128" s="154" t="str">
        <f t="shared" si="6"/>
        <v>OK</v>
      </c>
    </row>
    <row r="129" spans="1:5" x14ac:dyDescent="0.2">
      <c r="A129" s="220" t="str">
        <f t="shared" si="3"/>
        <v/>
      </c>
      <c r="B129" s="221">
        <f t="shared" si="4"/>
        <v>0</v>
      </c>
      <c r="C129" s="223">
        <v>1</v>
      </c>
      <c r="D129" s="222" t="str">
        <f t="shared" si="7"/>
        <v>No</v>
      </c>
      <c r="E129" s="154" t="str">
        <f t="shared" si="6"/>
        <v>OK</v>
      </c>
    </row>
    <row r="130" spans="1:5" x14ac:dyDescent="0.2">
      <c r="A130" s="220" t="str">
        <f>IF(A37=0,"",A37)</f>
        <v>Renee Graff</v>
      </c>
      <c r="B130" s="221">
        <f>SUMIF($A$12:$A$29,A130,$C$12:$C$29)+SUMIF($A$37:$A$37,A130,$D$37)+SUMIF($A$61:$A$63,A130,$C$61:$C$63)+SUMIF($A$71:$A$71,A130,$D$71)</f>
        <v>0.05</v>
      </c>
      <c r="C130" s="223">
        <v>1</v>
      </c>
      <c r="D130" s="222" t="str">
        <f t="shared" si="7"/>
        <v>No</v>
      </c>
      <c r="E130" s="154" t="str">
        <f t="shared" si="6"/>
        <v>OK</v>
      </c>
    </row>
    <row r="131" spans="1:5" x14ac:dyDescent="0.2">
      <c r="A131" s="220" t="str">
        <f>IF(A61=0,"",A61)</f>
        <v/>
      </c>
      <c r="B131" s="221">
        <f t="shared" ref="B131:B134" si="8">SUMIF($A$12:$A$29,A131,$C$12:$C$29)+SUMIF($A$37:$A$37,A131,$D$37)+SUMIF($A$61:$A$63,A131,$C$61:$C$63)+SUMIF($A$71:$A$71,A131,$D$71)</f>
        <v>0</v>
      </c>
      <c r="C131" s="223">
        <v>1</v>
      </c>
      <c r="D131" s="222" t="str">
        <f t="shared" si="7"/>
        <v>No</v>
      </c>
      <c r="E131" s="154" t="str">
        <f t="shared" si="6"/>
        <v>OK</v>
      </c>
    </row>
    <row r="132" spans="1:5" x14ac:dyDescent="0.2">
      <c r="A132" s="220" t="str">
        <f>IF(A62=0,"",A62)</f>
        <v/>
      </c>
      <c r="B132" s="221">
        <f t="shared" si="8"/>
        <v>0</v>
      </c>
      <c r="C132" s="223">
        <v>1</v>
      </c>
      <c r="D132" s="222" t="str">
        <f t="shared" si="7"/>
        <v>No</v>
      </c>
      <c r="E132" s="154" t="str">
        <f t="shared" si="6"/>
        <v>OK</v>
      </c>
    </row>
    <row r="133" spans="1:5" x14ac:dyDescent="0.2">
      <c r="A133" s="220" t="str">
        <f>IF(A63=0,"",A63)</f>
        <v/>
      </c>
      <c r="B133" s="221">
        <f t="shared" si="8"/>
        <v>0</v>
      </c>
      <c r="C133" s="223">
        <v>1</v>
      </c>
      <c r="D133" s="222" t="str">
        <f t="shared" si="7"/>
        <v>No</v>
      </c>
      <c r="E133" s="154" t="str">
        <f t="shared" si="6"/>
        <v>OK</v>
      </c>
    </row>
    <row r="134" spans="1:5" x14ac:dyDescent="0.2">
      <c r="A134" s="220" t="str">
        <f>IF(A71=0,"",A71)</f>
        <v/>
      </c>
      <c r="B134" s="221">
        <f t="shared" si="8"/>
        <v>0</v>
      </c>
      <c r="C134" s="223">
        <v>1</v>
      </c>
      <c r="D134" s="222" t="str">
        <f t="shared" ref="D134" si="9">IF(B134&gt;C134,"Yes","No")</f>
        <v>No</v>
      </c>
      <c r="E134" s="154" t="str">
        <f t="shared" ref="E134" si="10">IF(D134="Yes","Reduce LOE utilized in rates above","OK")</f>
        <v>OK</v>
      </c>
    </row>
  </sheetData>
  <mergeCells count="13">
    <mergeCell ref="A81:I81"/>
    <mergeCell ref="A11:H11"/>
    <mergeCell ref="A35:H35"/>
    <mergeCell ref="A59:H59"/>
    <mergeCell ref="A69:H69"/>
    <mergeCell ref="A47:H47"/>
    <mergeCell ref="A46:H46"/>
    <mergeCell ref="A48:H48"/>
    <mergeCell ref="A84:H84"/>
    <mergeCell ref="A85:H85"/>
    <mergeCell ref="A86:H86"/>
    <mergeCell ref="A108:H108"/>
    <mergeCell ref="A109:H109"/>
  </mergeCells>
  <phoneticPr fontId="0" type="noConversion"/>
  <conditionalFormatting sqref="E104">
    <cfRule type="containsText" dxfId="6" priority="1" operator="containsText" text="ERROR">
      <formula>NOT(ISERROR(SEARCH("ERROR",E104)))</formula>
    </cfRule>
  </conditionalFormatting>
  <pageMargins left="0.25" right="0.25" top="0.5" bottom="0.25" header="0.5" footer="0.5"/>
  <pageSetup scale="77"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R38"/>
  <sheetViews>
    <sheetView showGridLines="0" workbookViewId="0">
      <selection activeCell="F25" sqref="F25"/>
    </sheetView>
  </sheetViews>
  <sheetFormatPr defaultRowHeight="11.25" x14ac:dyDescent="0.2"/>
  <cols>
    <col min="1" max="1" width="56" customWidth="1"/>
    <col min="2" max="2" width="17" customWidth="1"/>
    <col min="3" max="3" width="13.83203125" customWidth="1"/>
    <col min="4" max="4" width="15.83203125" customWidth="1"/>
    <col min="5" max="5" width="1" customWidth="1"/>
    <col min="6" max="6" width="13.83203125" customWidth="1"/>
    <col min="7" max="7" width="15.83203125" customWidth="1"/>
    <col min="8" max="8" width="1" customWidth="1"/>
    <col min="9" max="9" width="13.83203125" customWidth="1"/>
    <col min="10" max="10" width="15.83203125" customWidth="1"/>
    <col min="11" max="11" width="1" customWidth="1"/>
    <col min="12" max="12" width="13.83203125" customWidth="1"/>
    <col min="13" max="13" width="15.83203125" customWidth="1"/>
    <col min="14" max="14" width="1" customWidth="1"/>
    <col min="15" max="16" width="15.83203125" customWidth="1"/>
    <col min="17" max="17" width="6.1640625" customWidth="1"/>
    <col min="18" max="18" width="10.1640625" bestFit="1" customWidth="1"/>
  </cols>
  <sheetData>
    <row r="1" spans="1:16" x14ac:dyDescent="0.2">
      <c r="P1" s="16" t="s">
        <v>7</v>
      </c>
    </row>
    <row r="3" spans="1:16" ht="12.75" x14ac:dyDescent="0.2">
      <c r="A3" s="46" t="s">
        <v>21</v>
      </c>
      <c r="B3" s="43"/>
      <c r="C3" s="43"/>
      <c r="D3" s="43"/>
      <c r="E3" s="43"/>
      <c r="F3" s="43"/>
      <c r="G3" s="43"/>
      <c r="H3" s="43"/>
      <c r="I3" s="43"/>
      <c r="J3" s="43"/>
      <c r="K3" s="43"/>
      <c r="L3" s="43"/>
      <c r="M3" s="43"/>
      <c r="N3" s="43"/>
      <c r="O3" s="43"/>
      <c r="P3" s="43"/>
    </row>
    <row r="4" spans="1:16" ht="24.75" customHeight="1" x14ac:dyDescent="0.2">
      <c r="A4" s="288" t="s">
        <v>26</v>
      </c>
      <c r="B4" s="288"/>
    </row>
    <row r="5" spans="1:16" x14ac:dyDescent="0.2">
      <c r="A5" s="38"/>
      <c r="C5" s="289"/>
      <c r="D5" s="290"/>
      <c r="E5" s="290"/>
      <c r="F5" s="290"/>
      <c r="G5" s="290"/>
      <c r="H5" s="290"/>
      <c r="I5" s="290"/>
      <c r="J5" s="290"/>
      <c r="K5" s="290"/>
      <c r="L5" s="290"/>
    </row>
    <row r="6" spans="1:16" x14ac:dyDescent="0.2">
      <c r="A6" s="52" t="s">
        <v>137</v>
      </c>
      <c r="B6" s="52" t="s">
        <v>231</v>
      </c>
      <c r="C6" s="15"/>
      <c r="D6" s="3"/>
      <c r="E6" s="3"/>
      <c r="F6" s="3"/>
      <c r="G6" s="3"/>
      <c r="H6" s="3"/>
      <c r="I6" s="3"/>
      <c r="J6" s="3"/>
      <c r="K6" s="3"/>
      <c r="L6" s="3"/>
    </row>
    <row r="7" spans="1:16" x14ac:dyDescent="0.2">
      <c r="A7" s="184" t="s">
        <v>229</v>
      </c>
      <c r="B7" s="189">
        <f>3470.71+3284.67</f>
        <v>6755.38</v>
      </c>
      <c r="C7" s="15"/>
      <c r="D7" s="3"/>
      <c r="E7" s="3"/>
      <c r="F7" s="3"/>
      <c r="G7" s="3"/>
      <c r="H7" s="3"/>
      <c r="I7" s="3"/>
      <c r="J7" s="3"/>
      <c r="K7" s="3"/>
      <c r="L7" s="3"/>
    </row>
    <row r="8" spans="1:16" x14ac:dyDescent="0.2">
      <c r="A8" s="184" t="s">
        <v>230</v>
      </c>
      <c r="B8" s="189">
        <v>5237.29</v>
      </c>
      <c r="C8" s="15"/>
      <c r="D8" s="3"/>
      <c r="E8" s="3"/>
      <c r="F8" s="3"/>
      <c r="G8" s="3"/>
      <c r="H8" s="3"/>
      <c r="I8" s="3"/>
      <c r="J8" s="3"/>
      <c r="K8" s="3"/>
      <c r="L8" s="3"/>
    </row>
    <row r="9" spans="1:16" x14ac:dyDescent="0.2">
      <c r="A9" s="184"/>
      <c r="B9" s="189"/>
      <c r="C9" s="15"/>
      <c r="D9" s="3"/>
      <c r="E9" s="3"/>
      <c r="F9" s="3"/>
      <c r="G9" s="3"/>
      <c r="H9" s="3"/>
      <c r="I9" s="3"/>
      <c r="J9" s="3"/>
      <c r="K9" s="3"/>
      <c r="L9" s="3"/>
    </row>
    <row r="10" spans="1:16" x14ac:dyDescent="0.2">
      <c r="A10" s="184"/>
      <c r="B10" s="189"/>
      <c r="C10" s="15"/>
      <c r="D10" s="3"/>
      <c r="E10" s="3"/>
      <c r="F10" s="3"/>
      <c r="G10" s="3"/>
      <c r="H10" s="3"/>
      <c r="I10" s="3"/>
      <c r="J10" s="3"/>
      <c r="K10" s="3"/>
      <c r="L10" s="3"/>
    </row>
    <row r="11" spans="1:16" x14ac:dyDescent="0.2">
      <c r="A11" s="184"/>
      <c r="B11" s="189"/>
      <c r="C11" s="15"/>
      <c r="D11" s="3"/>
      <c r="E11" s="3"/>
      <c r="F11" s="3"/>
      <c r="G11" s="3"/>
      <c r="H11" s="3"/>
      <c r="I11" s="3"/>
      <c r="J11" s="3"/>
      <c r="K11" s="3"/>
      <c r="L11" s="3"/>
    </row>
    <row r="12" spans="1:16" x14ac:dyDescent="0.2">
      <c r="A12" s="39"/>
      <c r="B12" s="40"/>
      <c r="C12" s="15"/>
      <c r="D12" s="3"/>
      <c r="E12" s="3"/>
      <c r="F12" s="3"/>
      <c r="G12" s="3"/>
      <c r="H12" s="3"/>
      <c r="I12" s="3"/>
      <c r="J12" s="3"/>
      <c r="K12" s="3"/>
      <c r="L12" s="3"/>
    </row>
    <row r="13" spans="1:16" ht="12" thickBot="1" x14ac:dyDescent="0.25">
      <c r="A13" s="24" t="s">
        <v>108</v>
      </c>
      <c r="B13" s="147">
        <f>SUM(B7:B12)</f>
        <v>11992.67</v>
      </c>
      <c r="C13" s="21" t="s">
        <v>198</v>
      </c>
      <c r="D13" s="3"/>
      <c r="E13" s="3"/>
      <c r="F13" s="3"/>
      <c r="G13" s="3"/>
      <c r="H13" s="3"/>
      <c r="I13" s="3"/>
      <c r="J13" s="3"/>
      <c r="K13" s="3"/>
      <c r="L13" s="3"/>
    </row>
    <row r="14" spans="1:16" ht="12" thickTop="1" x14ac:dyDescent="0.2">
      <c r="A14" s="77"/>
      <c r="B14" s="40"/>
      <c r="C14" s="15"/>
      <c r="D14" s="3"/>
      <c r="E14" s="3"/>
      <c r="F14" s="3"/>
      <c r="G14" s="3"/>
      <c r="H14" s="3"/>
      <c r="I14" s="3"/>
      <c r="J14" s="3"/>
      <c r="K14" s="3"/>
      <c r="L14" s="3"/>
    </row>
    <row r="15" spans="1:16" x14ac:dyDescent="0.2">
      <c r="A15" s="77"/>
      <c r="B15" s="39"/>
      <c r="C15" s="15"/>
      <c r="D15" s="3"/>
      <c r="E15" s="3"/>
      <c r="F15" s="3"/>
      <c r="G15" s="3"/>
      <c r="H15" s="3"/>
      <c r="I15" s="3"/>
      <c r="J15" s="3"/>
      <c r="K15" s="3"/>
      <c r="L15" s="3"/>
    </row>
    <row r="16" spans="1:16" x14ac:dyDescent="0.2">
      <c r="A16" s="77"/>
      <c r="B16" s="39"/>
      <c r="C16" s="15"/>
      <c r="D16" s="3"/>
      <c r="E16" s="3"/>
      <c r="F16" s="3"/>
      <c r="G16" s="3"/>
      <c r="H16" s="3"/>
      <c r="I16" s="3"/>
      <c r="J16" s="3"/>
      <c r="K16" s="3"/>
      <c r="L16" s="3"/>
    </row>
    <row r="17" spans="1:16" x14ac:dyDescent="0.2">
      <c r="A17" s="77"/>
      <c r="B17" s="39"/>
      <c r="C17" s="15"/>
      <c r="D17" s="3"/>
      <c r="E17" s="3"/>
      <c r="F17" s="3"/>
      <c r="G17" s="3"/>
      <c r="H17" s="3"/>
      <c r="I17" s="3"/>
      <c r="J17" s="3"/>
      <c r="K17" s="3"/>
      <c r="L17" s="3"/>
    </row>
    <row r="18" spans="1:16" x14ac:dyDescent="0.2">
      <c r="A18" s="38"/>
      <c r="C18" s="15"/>
      <c r="D18" s="3"/>
      <c r="E18" s="3"/>
      <c r="F18" s="3"/>
      <c r="G18" s="3"/>
      <c r="H18" s="3"/>
      <c r="I18" s="3"/>
      <c r="J18" s="3"/>
      <c r="K18" s="3"/>
      <c r="L18" s="3"/>
    </row>
    <row r="19" spans="1:16" x14ac:dyDescent="0.2">
      <c r="A19" s="38"/>
      <c r="C19" s="15"/>
      <c r="D19" s="3"/>
      <c r="E19" s="3"/>
      <c r="F19" s="3"/>
      <c r="G19" s="3"/>
      <c r="H19" s="3"/>
      <c r="I19" s="3"/>
      <c r="J19" s="3"/>
      <c r="K19" s="3"/>
      <c r="L19" s="3"/>
    </row>
    <row r="20" spans="1:16" x14ac:dyDescent="0.2">
      <c r="A20" s="38"/>
      <c r="C20" s="15"/>
      <c r="D20" s="3"/>
      <c r="E20" s="3"/>
      <c r="F20" s="3"/>
      <c r="G20" s="3"/>
      <c r="H20" s="3"/>
      <c r="I20" s="3"/>
      <c r="J20" s="3"/>
      <c r="K20" s="3"/>
      <c r="L20" s="3"/>
    </row>
    <row r="21" spans="1:16" x14ac:dyDescent="0.2">
      <c r="A21" s="38"/>
      <c r="C21" s="15"/>
      <c r="D21" s="3"/>
      <c r="E21" s="3"/>
      <c r="F21" s="3"/>
      <c r="G21" s="3"/>
      <c r="H21" s="3"/>
      <c r="I21" s="3"/>
      <c r="J21" s="3"/>
      <c r="K21" s="3"/>
      <c r="L21" s="3"/>
    </row>
    <row r="22" spans="1:16" ht="12.75" x14ac:dyDescent="0.2">
      <c r="A22" s="7" t="s">
        <v>109</v>
      </c>
      <c r="B22" s="8"/>
      <c r="C22" s="105"/>
      <c r="D22" s="105"/>
      <c r="E22" s="106"/>
      <c r="F22" s="107"/>
      <c r="G22" s="39"/>
      <c r="H22" s="39"/>
      <c r="I22" s="39"/>
    </row>
    <row r="23" spans="1:16" x14ac:dyDescent="0.2">
      <c r="A23" s="38"/>
      <c r="C23" s="15"/>
      <c r="D23" s="3"/>
      <c r="E23" s="3"/>
      <c r="F23" s="3"/>
      <c r="G23" s="3"/>
      <c r="H23" s="3"/>
      <c r="I23" s="3"/>
      <c r="J23" s="3"/>
      <c r="K23" s="3"/>
      <c r="L23" s="3"/>
      <c r="O23" s="15" t="s">
        <v>96</v>
      </c>
    </row>
    <row r="24" spans="1:16" ht="33" customHeight="1" x14ac:dyDescent="0.2">
      <c r="A24" s="100" t="s">
        <v>101</v>
      </c>
      <c r="B24" s="100" t="str">
        <f>'.1 Cover'!E28</f>
        <v>Estimated # of participants/yr</v>
      </c>
      <c r="C24" s="50" t="s">
        <v>229</v>
      </c>
      <c r="D24" s="50" t="s">
        <v>105</v>
      </c>
      <c r="E24" s="31"/>
      <c r="F24" s="104" t="str">
        <f>A8</f>
        <v>Other Expenses</v>
      </c>
      <c r="G24" s="50" t="s">
        <v>105</v>
      </c>
      <c r="H24" s="3"/>
      <c r="I24" s="104">
        <f>A9</f>
        <v>0</v>
      </c>
      <c r="J24" s="50" t="s">
        <v>105</v>
      </c>
      <c r="K24" s="3"/>
      <c r="L24" s="104">
        <f>A10</f>
        <v>0</v>
      </c>
      <c r="M24" s="50" t="s">
        <v>105</v>
      </c>
      <c r="N24" s="3"/>
      <c r="O24" s="104" t="s">
        <v>106</v>
      </c>
      <c r="P24" s="52" t="s">
        <v>107</v>
      </c>
    </row>
    <row r="25" spans="1:16" x14ac:dyDescent="0.2">
      <c r="A25" s="195" t="str">
        <f>'.1 Cover'!A29</f>
        <v>World Technology Access Program (WorldTAP)</v>
      </c>
      <c r="B25" s="151">
        <f>'.1 Cover'!E29</f>
        <v>20</v>
      </c>
      <c r="C25" s="189">
        <v>274</v>
      </c>
      <c r="D25" s="150">
        <f>$B25*C25</f>
        <v>5480</v>
      </c>
      <c r="E25" s="76"/>
      <c r="F25" s="189">
        <v>348</v>
      </c>
      <c r="G25" s="150">
        <f>$B25*F25</f>
        <v>6960</v>
      </c>
      <c r="H25" s="39"/>
      <c r="I25" s="189">
        <v>0</v>
      </c>
      <c r="J25" s="150">
        <f>$B25*I25</f>
        <v>0</v>
      </c>
      <c r="K25" s="39"/>
      <c r="L25" s="189">
        <v>0</v>
      </c>
      <c r="M25" s="150">
        <f>$B25*L25</f>
        <v>0</v>
      </c>
      <c r="O25" s="152">
        <f>C25+F25+I25+L25</f>
        <v>622</v>
      </c>
      <c r="P25" s="143">
        <f>O25*$B25</f>
        <v>12440</v>
      </c>
    </row>
    <row r="26" spans="1:16" x14ac:dyDescent="0.2">
      <c r="A26" s="195">
        <f>'.1 Cover'!A30</f>
        <v>0</v>
      </c>
      <c r="B26" s="151">
        <f>'.1 Cover'!E30</f>
        <v>0</v>
      </c>
      <c r="C26" s="189">
        <v>0</v>
      </c>
      <c r="D26" s="150">
        <f t="shared" ref="D26:D30" si="0">$B26*C26</f>
        <v>0</v>
      </c>
      <c r="E26" s="76"/>
      <c r="F26" s="189">
        <v>0</v>
      </c>
      <c r="G26" s="150">
        <f t="shared" ref="G26:G30" si="1">$B26*F26</f>
        <v>0</v>
      </c>
      <c r="H26" s="39"/>
      <c r="I26" s="189">
        <v>0</v>
      </c>
      <c r="J26" s="150">
        <f t="shared" ref="J26:J30" si="2">$B26*I26</f>
        <v>0</v>
      </c>
      <c r="K26" s="39"/>
      <c r="L26" s="189">
        <v>0</v>
      </c>
      <c r="M26" s="150">
        <f t="shared" ref="M26:M30" si="3">$B26*L26</f>
        <v>0</v>
      </c>
      <c r="O26" s="152">
        <f t="shared" ref="O26:O30" si="4">C26+F26+I26+L26</f>
        <v>0</v>
      </c>
      <c r="P26" s="143">
        <f t="shared" ref="P26:P30" si="5">O26*$B26</f>
        <v>0</v>
      </c>
    </row>
    <row r="27" spans="1:16" x14ac:dyDescent="0.2">
      <c r="A27" s="195">
        <f>'.1 Cover'!A31</f>
        <v>0</v>
      </c>
      <c r="B27" s="151">
        <f>'.1 Cover'!E31</f>
        <v>0</v>
      </c>
      <c r="C27" s="189">
        <v>0</v>
      </c>
      <c r="D27" s="150">
        <f t="shared" si="0"/>
        <v>0</v>
      </c>
      <c r="E27" s="76"/>
      <c r="F27" s="189">
        <v>0</v>
      </c>
      <c r="G27" s="150">
        <f t="shared" si="1"/>
        <v>0</v>
      </c>
      <c r="H27" s="39"/>
      <c r="I27" s="189">
        <v>0</v>
      </c>
      <c r="J27" s="150">
        <f t="shared" si="2"/>
        <v>0</v>
      </c>
      <c r="K27" s="39"/>
      <c r="L27" s="189">
        <v>0</v>
      </c>
      <c r="M27" s="150">
        <f t="shared" si="3"/>
        <v>0</v>
      </c>
      <c r="O27" s="152">
        <f t="shared" si="4"/>
        <v>0</v>
      </c>
      <c r="P27" s="143">
        <f t="shared" si="5"/>
        <v>0</v>
      </c>
    </row>
    <row r="28" spans="1:16" x14ac:dyDescent="0.2">
      <c r="A28" s="195">
        <f>'.1 Cover'!A32</f>
        <v>0</v>
      </c>
      <c r="B28" s="151">
        <f>'.1 Cover'!E32</f>
        <v>0</v>
      </c>
      <c r="C28" s="189">
        <v>0</v>
      </c>
      <c r="D28" s="150">
        <f t="shared" si="0"/>
        <v>0</v>
      </c>
      <c r="E28" s="76"/>
      <c r="F28" s="189">
        <v>0</v>
      </c>
      <c r="G28" s="150">
        <f t="shared" si="1"/>
        <v>0</v>
      </c>
      <c r="H28" s="39"/>
      <c r="I28" s="189">
        <v>0</v>
      </c>
      <c r="J28" s="150">
        <f t="shared" si="2"/>
        <v>0</v>
      </c>
      <c r="K28" s="39"/>
      <c r="L28" s="189">
        <v>0</v>
      </c>
      <c r="M28" s="150">
        <f t="shared" si="3"/>
        <v>0</v>
      </c>
      <c r="O28" s="152">
        <f t="shared" si="4"/>
        <v>0</v>
      </c>
      <c r="P28" s="143">
        <f t="shared" si="5"/>
        <v>0</v>
      </c>
    </row>
    <row r="29" spans="1:16" x14ac:dyDescent="0.2">
      <c r="A29" s="195">
        <f>'.1 Cover'!A33</f>
        <v>0</v>
      </c>
      <c r="B29" s="151">
        <f>'.1 Cover'!E33</f>
        <v>0</v>
      </c>
      <c r="C29" s="189">
        <v>0</v>
      </c>
      <c r="D29" s="150">
        <f t="shared" si="0"/>
        <v>0</v>
      </c>
      <c r="E29" s="76"/>
      <c r="F29" s="189">
        <v>0</v>
      </c>
      <c r="G29" s="150">
        <f t="shared" si="1"/>
        <v>0</v>
      </c>
      <c r="H29" s="39"/>
      <c r="I29" s="189">
        <v>0</v>
      </c>
      <c r="J29" s="150">
        <f t="shared" si="2"/>
        <v>0</v>
      </c>
      <c r="K29" s="39"/>
      <c r="L29" s="189">
        <v>0</v>
      </c>
      <c r="M29" s="150">
        <f t="shared" si="3"/>
        <v>0</v>
      </c>
      <c r="O29" s="152">
        <f t="shared" si="4"/>
        <v>0</v>
      </c>
      <c r="P29" s="143">
        <f t="shared" si="5"/>
        <v>0</v>
      </c>
    </row>
    <row r="30" spans="1:16" x14ac:dyDescent="0.2">
      <c r="A30" s="195">
        <f>'.1 Cover'!A34</f>
        <v>0</v>
      </c>
      <c r="B30" s="151">
        <f>'.1 Cover'!E34</f>
        <v>0</v>
      </c>
      <c r="C30" s="189">
        <v>0</v>
      </c>
      <c r="D30" s="150">
        <f t="shared" si="0"/>
        <v>0</v>
      </c>
      <c r="E30" s="76"/>
      <c r="F30" s="189">
        <v>0</v>
      </c>
      <c r="G30" s="150">
        <f t="shared" si="1"/>
        <v>0</v>
      </c>
      <c r="H30" s="39"/>
      <c r="I30" s="189">
        <v>0</v>
      </c>
      <c r="J30" s="150">
        <f t="shared" si="2"/>
        <v>0</v>
      </c>
      <c r="K30" s="39"/>
      <c r="L30" s="189">
        <v>0</v>
      </c>
      <c r="M30" s="150">
        <f t="shared" si="3"/>
        <v>0</v>
      </c>
      <c r="O30" s="152">
        <f t="shared" si="4"/>
        <v>0</v>
      </c>
      <c r="P30" s="143">
        <f t="shared" si="5"/>
        <v>0</v>
      </c>
    </row>
    <row r="31" spans="1:16" ht="7.5" customHeight="1" x14ac:dyDescent="0.2">
      <c r="A31" s="99"/>
      <c r="C31" s="39"/>
      <c r="D31" s="101"/>
      <c r="E31" s="76"/>
      <c r="F31" s="39"/>
      <c r="G31" s="101"/>
      <c r="H31" s="39"/>
      <c r="I31" s="39"/>
      <c r="J31" s="101"/>
      <c r="K31" s="39"/>
      <c r="L31" s="39"/>
      <c r="M31" s="101"/>
    </row>
    <row r="32" spans="1:16" ht="17.25" customHeight="1" x14ac:dyDescent="0.2">
      <c r="A32" s="99"/>
      <c r="C32" s="16" t="s">
        <v>102</v>
      </c>
      <c r="D32" s="148">
        <f>SUM(D25:D30)</f>
        <v>5480</v>
      </c>
      <c r="E32" s="102"/>
      <c r="G32" s="148">
        <f>SUM(G25:G30)</f>
        <v>6960</v>
      </c>
      <c r="J32" s="148">
        <f>SUM(J25:J30)</f>
        <v>0</v>
      </c>
      <c r="M32" s="148">
        <f>SUM(M25:M30)</f>
        <v>0</v>
      </c>
      <c r="P32" s="148">
        <f>SUM(P25:P31)</f>
        <v>12440</v>
      </c>
    </row>
    <row r="33" spans="1:18" x14ac:dyDescent="0.2">
      <c r="C33" s="16" t="s">
        <v>103</v>
      </c>
      <c r="D33" s="143">
        <f>B7</f>
        <v>6755.38</v>
      </c>
      <c r="E33" s="102"/>
      <c r="G33" s="143">
        <f>B8</f>
        <v>5237.29</v>
      </c>
      <c r="J33" s="143">
        <f>B9</f>
        <v>0</v>
      </c>
      <c r="M33" s="143">
        <f>B10</f>
        <v>0</v>
      </c>
      <c r="P33" s="150">
        <f>B13</f>
        <v>11992.67</v>
      </c>
      <c r="Q33" s="143">
        <f>B13-P33</f>
        <v>0</v>
      </c>
    </row>
    <row r="34" spans="1:18" ht="12" thickBot="1" x14ac:dyDescent="0.25">
      <c r="C34" s="16" t="s">
        <v>104</v>
      </c>
      <c r="D34" s="149">
        <f>D32-D33</f>
        <v>-1275.3800000000001</v>
      </c>
      <c r="E34" s="103"/>
      <c r="G34" s="149">
        <f>G32-G33</f>
        <v>1722.71</v>
      </c>
      <c r="J34" s="149">
        <f>J32-J33</f>
        <v>0</v>
      </c>
      <c r="M34" s="149">
        <f>M32-M33</f>
        <v>0</v>
      </c>
      <c r="P34" s="149">
        <f>P32-P33</f>
        <v>447.32999999999993</v>
      </c>
      <c r="Q34" s="12"/>
      <c r="R34" s="22"/>
    </row>
    <row r="35" spans="1:18" ht="12" thickTop="1" x14ac:dyDescent="0.2">
      <c r="D35" s="3" t="str">
        <f>IF(OR(D34=0,ABS(D34/D33)&lt;=2%),"OK","ERROR")</f>
        <v>ERROR</v>
      </c>
      <c r="G35" s="3" t="str">
        <f>IF(OR(G34=0,ABS(G34/G33)&lt;=2%),"OK","ERROR")</f>
        <v>ERROR</v>
      </c>
      <c r="J35" s="3" t="e">
        <f>IF(OR(J34=0,ABS(J34/J33)&lt;=2%),"OK","ERROR")</f>
        <v>#DIV/0!</v>
      </c>
      <c r="M35" s="3" t="e">
        <f>IF(OR(M34=0,ABS(M34/M33)&lt;=2%),"OK","ERROR")</f>
        <v>#DIV/0!</v>
      </c>
      <c r="P35" s="3" t="str">
        <f>IF(OR(P34=0,ABS(P34/P33)&lt;=2%),"OK","ERROR")</f>
        <v>ERROR</v>
      </c>
    </row>
    <row r="36" spans="1:18" x14ac:dyDescent="0.2">
      <c r="D36" s="3"/>
      <c r="G36" s="3"/>
      <c r="J36" s="3"/>
      <c r="M36" s="3"/>
      <c r="P36" s="3"/>
    </row>
    <row r="37" spans="1:18" x14ac:dyDescent="0.2">
      <c r="A37" s="12" t="s">
        <v>110</v>
      </c>
      <c r="C37" s="4"/>
      <c r="D37" s="4"/>
      <c r="E37" s="5"/>
      <c r="F37" s="3"/>
    </row>
    <row r="38" spans="1:18" x14ac:dyDescent="0.2">
      <c r="A38" s="12"/>
      <c r="C38" s="4"/>
      <c r="D38" s="4"/>
      <c r="E38" s="5"/>
      <c r="F38" s="3"/>
    </row>
  </sheetData>
  <mergeCells count="2">
    <mergeCell ref="A4:B4"/>
    <mergeCell ref="C5:L5"/>
  </mergeCells>
  <conditionalFormatting sqref="D35">
    <cfRule type="containsText" dxfId="5" priority="4" operator="containsText" text="ERROR">
      <formula>NOT(ISERROR(SEARCH("ERROR",D35)))</formula>
    </cfRule>
  </conditionalFormatting>
  <conditionalFormatting sqref="G35">
    <cfRule type="containsText" dxfId="4" priority="5" operator="containsText" text="ERROR">
      <formula>NOT(ISERROR(SEARCH("ERROR",G35)))</formula>
    </cfRule>
  </conditionalFormatting>
  <conditionalFormatting sqref="J35">
    <cfRule type="containsText" dxfId="3" priority="3" operator="containsText" text="ERROR">
      <formula>NOT(ISERROR(SEARCH("ERROR",J35)))</formula>
    </cfRule>
  </conditionalFormatting>
  <conditionalFormatting sqref="M35">
    <cfRule type="containsText" dxfId="2" priority="2" operator="containsText" text="ERROR">
      <formula>NOT(ISERROR(SEARCH("ERROR",M35)))</formula>
    </cfRule>
  </conditionalFormatting>
  <conditionalFormatting sqref="P35">
    <cfRule type="containsText" dxfId="1" priority="1" operator="containsText" text="ERROR">
      <formula>NOT(ISERROR(SEARCH("ERROR",P35)))</formula>
    </cfRule>
  </conditionalFormatting>
  <pageMargins left="0.32" right="0.38" top="0.46" bottom="0.75" header="0.3" footer="0.3"/>
  <pageSetup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M40"/>
  <sheetViews>
    <sheetView showGridLines="0" workbookViewId="0">
      <selection activeCell="J22" sqref="A22:J23"/>
    </sheetView>
  </sheetViews>
  <sheetFormatPr defaultRowHeight="11.25" x14ac:dyDescent="0.2"/>
  <cols>
    <col min="1" max="1" width="32.83203125" customWidth="1"/>
    <col min="2" max="3" width="15.1640625" customWidth="1"/>
    <col min="4" max="4" width="11" customWidth="1"/>
    <col min="5" max="5" width="10.6640625" customWidth="1"/>
    <col min="6" max="9" width="11.1640625" customWidth="1"/>
    <col min="11" max="11" width="10.5" bestFit="1" customWidth="1"/>
  </cols>
  <sheetData>
    <row r="1" spans="1:13" ht="12" x14ac:dyDescent="0.2">
      <c r="A1" s="19"/>
      <c r="B1" s="19"/>
      <c r="C1" s="19"/>
      <c r="K1" s="28"/>
      <c r="L1" s="21" t="s">
        <v>8</v>
      </c>
    </row>
    <row r="2" spans="1:13" ht="12" x14ac:dyDescent="0.2">
      <c r="A2" s="20"/>
      <c r="B2" s="20"/>
      <c r="C2" s="20"/>
      <c r="K2" s="28"/>
    </row>
    <row r="3" spans="1:13" ht="12.75" x14ac:dyDescent="0.2">
      <c r="A3" s="301" t="s">
        <v>25</v>
      </c>
      <c r="B3" s="301"/>
      <c r="C3" s="301"/>
      <c r="D3" s="301"/>
      <c r="E3" s="301"/>
      <c r="F3" s="301"/>
      <c r="G3" s="301"/>
      <c r="H3" s="301"/>
      <c r="I3" s="301"/>
      <c r="J3" s="301"/>
      <c r="K3" s="301"/>
      <c r="L3" s="301"/>
      <c r="M3" s="64"/>
    </row>
    <row r="4" spans="1:13" x14ac:dyDescent="0.2">
      <c r="A4" s="12" t="s">
        <v>35</v>
      </c>
      <c r="B4" s="12"/>
      <c r="C4" s="12"/>
      <c r="K4" s="28"/>
    </row>
    <row r="5" spans="1:13" x14ac:dyDescent="0.2">
      <c r="A5" s="157" t="s">
        <v>168</v>
      </c>
      <c r="K5" s="28"/>
    </row>
    <row r="6" spans="1:13" x14ac:dyDescent="0.2">
      <c r="D6" s="12"/>
      <c r="K6" s="28"/>
    </row>
    <row r="8" spans="1:13" ht="12.75" x14ac:dyDescent="0.2">
      <c r="A8" s="285" t="s">
        <v>167</v>
      </c>
      <c r="B8" s="286"/>
      <c r="C8" s="286"/>
      <c r="D8" s="286"/>
      <c r="E8" s="286"/>
      <c r="F8" s="286"/>
      <c r="G8" s="286"/>
      <c r="H8" s="286"/>
      <c r="I8" s="286"/>
      <c r="J8" s="286"/>
      <c r="K8" s="287"/>
    </row>
    <row r="9" spans="1:13" s="31" customFormat="1" ht="45" x14ac:dyDescent="0.2">
      <c r="A9" s="2" t="s">
        <v>1</v>
      </c>
      <c r="B9" s="2"/>
      <c r="C9" s="2"/>
      <c r="D9" s="2" t="s">
        <v>4</v>
      </c>
      <c r="E9" s="2" t="s">
        <v>5</v>
      </c>
      <c r="F9" s="2" t="s">
        <v>6</v>
      </c>
      <c r="G9" s="2" t="s">
        <v>169</v>
      </c>
      <c r="H9" s="2" t="s">
        <v>170</v>
      </c>
      <c r="I9" s="2" t="s">
        <v>171</v>
      </c>
      <c r="J9" s="44" t="s">
        <v>177</v>
      </c>
      <c r="K9" s="17" t="s">
        <v>27</v>
      </c>
    </row>
    <row r="10" spans="1:13" s="39" customFormat="1" x14ac:dyDescent="0.2">
      <c r="A10" s="184"/>
      <c r="B10" s="184"/>
      <c r="C10" s="184"/>
      <c r="D10" s="196"/>
      <c r="E10" s="197"/>
      <c r="F10" s="144">
        <f>IFERROR(+D10/E10,0)</f>
        <v>0</v>
      </c>
      <c r="G10" s="206"/>
      <c r="H10" s="207">
        <f>IF((('.1 Cover'!$C$4-G10)/365)&gt;E10,E10,('.1 Cover'!$C$4-G10)/365)</f>
        <v>0</v>
      </c>
      <c r="I10" s="207">
        <f>IF((E10-H10)&lt;0,0,E10-H10)</f>
        <v>0</v>
      </c>
      <c r="J10" s="198"/>
      <c r="K10" s="143">
        <f>IF(I10&lt;1,F10*I10*J10,F10*J10)</f>
        <v>0</v>
      </c>
    </row>
    <row r="11" spans="1:13" s="39" customFormat="1" x14ac:dyDescent="0.2">
      <c r="A11" s="184"/>
      <c r="B11" s="184"/>
      <c r="C11" s="184"/>
      <c r="D11" s="196"/>
      <c r="E11" s="197"/>
      <c r="F11" s="144">
        <f>IFERROR(+D11/E11,0)</f>
        <v>0</v>
      </c>
      <c r="G11" s="206"/>
      <c r="H11" s="207">
        <f>IF((('.1 Cover'!$C$4-G11)/365)&gt;E11,E11,('.1 Cover'!$C$4-G11)/365)</f>
        <v>0</v>
      </c>
      <c r="I11" s="207">
        <f>IF((E11-H11)&lt;0,0,E11-H11)</f>
        <v>0</v>
      </c>
      <c r="J11" s="198"/>
      <c r="K11" s="143">
        <f>IF(I11&lt;1,F11*I11*J11,F11*J11)</f>
        <v>0</v>
      </c>
    </row>
    <row r="12" spans="1:13" s="39" customFormat="1" x14ac:dyDescent="0.2">
      <c r="A12" s="184"/>
      <c r="B12" s="184"/>
      <c r="C12" s="184"/>
      <c r="D12" s="196"/>
      <c r="E12" s="197"/>
      <c r="F12" s="144">
        <f>IFERROR(+D12/E12,0)</f>
        <v>0</v>
      </c>
      <c r="G12" s="206"/>
      <c r="H12" s="207">
        <f>IF((('.1 Cover'!$C$4-G12)/365)&gt;E12,E12,('.1 Cover'!$C$4-G12)/365)</f>
        <v>0</v>
      </c>
      <c r="I12" s="207">
        <f>IF((E12-H12)&lt;0,0,E12-H12)</f>
        <v>0</v>
      </c>
      <c r="J12" s="198"/>
      <c r="K12" s="143">
        <f>IF(I12&lt;1,F12*I12*J12,F12*J12)</f>
        <v>0</v>
      </c>
    </row>
    <row r="13" spans="1:13" s="39" customFormat="1" x14ac:dyDescent="0.2">
      <c r="A13" s="184"/>
      <c r="B13" s="184"/>
      <c r="C13" s="184"/>
      <c r="D13" s="196"/>
      <c r="E13" s="197"/>
      <c r="F13" s="144"/>
      <c r="G13" s="206"/>
      <c r="H13" s="207"/>
      <c r="I13" s="207"/>
      <c r="J13" s="198"/>
      <c r="K13" s="143"/>
    </row>
    <row r="14" spans="1:13" x14ac:dyDescent="0.2">
      <c r="D14" s="32"/>
      <c r="E14" s="3"/>
      <c r="F14" s="32"/>
      <c r="G14" s="32"/>
      <c r="H14" s="32"/>
      <c r="I14" s="32"/>
      <c r="J14" s="245" t="s">
        <v>212</v>
      </c>
    </row>
    <row r="15" spans="1:13" s="21" customFormat="1" ht="11.25" customHeight="1" x14ac:dyDescent="0.2">
      <c r="D15" s="33"/>
      <c r="J15" s="16" t="s">
        <v>166</v>
      </c>
      <c r="K15" s="145">
        <f>SUM(K10:K14)</f>
        <v>0</v>
      </c>
    </row>
    <row r="16" spans="1:13" x14ac:dyDescent="0.2">
      <c r="A16" s="27"/>
      <c r="B16" s="27"/>
      <c r="C16" s="27"/>
      <c r="D16" s="30"/>
      <c r="E16" s="27"/>
      <c r="F16" s="27"/>
      <c r="G16" s="27"/>
      <c r="H16" s="27"/>
      <c r="I16" s="27"/>
      <c r="J16" s="27"/>
      <c r="K16" s="27"/>
    </row>
    <row r="17" spans="1:12" x14ac:dyDescent="0.2">
      <c r="D17" s="28"/>
    </row>
    <row r="18" spans="1:12" x14ac:dyDescent="0.2">
      <c r="D18" s="28"/>
    </row>
    <row r="19" spans="1:12" x14ac:dyDescent="0.2">
      <c r="D19" s="28"/>
    </row>
    <row r="20" spans="1:12" ht="12.75" x14ac:dyDescent="0.2">
      <c r="A20" s="285" t="s">
        <v>22</v>
      </c>
      <c r="B20" s="286"/>
      <c r="C20" s="286"/>
      <c r="D20" s="286"/>
      <c r="E20" s="286"/>
      <c r="F20" s="286"/>
      <c r="G20" s="286"/>
      <c r="H20" s="286"/>
      <c r="I20" s="286"/>
      <c r="J20" s="286"/>
      <c r="K20" s="287"/>
    </row>
    <row r="21" spans="1:12" ht="45" x14ac:dyDescent="0.2">
      <c r="A21" s="291" t="s">
        <v>138</v>
      </c>
      <c r="B21" s="291"/>
      <c r="C21" s="291"/>
      <c r="D21" s="291"/>
      <c r="E21" s="291"/>
      <c r="F21" s="2"/>
      <c r="G21" s="2"/>
      <c r="H21" s="2"/>
      <c r="I21" s="2" t="s">
        <v>6</v>
      </c>
      <c r="J21" s="44" t="s">
        <v>177</v>
      </c>
      <c r="K21" s="17" t="s">
        <v>27</v>
      </c>
    </row>
    <row r="22" spans="1:12" s="39" customFormat="1" x14ac:dyDescent="0.2">
      <c r="A22" s="184"/>
      <c r="B22" s="184"/>
      <c r="C22" s="184"/>
      <c r="D22" s="199"/>
      <c r="E22" s="184"/>
      <c r="F22" s="196"/>
      <c r="G22" s="196"/>
      <c r="H22" s="196"/>
      <c r="I22" s="196"/>
      <c r="J22" s="200"/>
      <c r="K22" s="146">
        <f>I22*J22</f>
        <v>0</v>
      </c>
    </row>
    <row r="23" spans="1:12" s="39" customFormat="1" x14ac:dyDescent="0.2">
      <c r="A23" s="184"/>
      <c r="B23" s="184"/>
      <c r="C23" s="184"/>
      <c r="D23" s="199"/>
      <c r="E23" s="184"/>
      <c r="F23" s="196"/>
      <c r="G23" s="196"/>
      <c r="H23" s="196"/>
      <c r="I23" s="196"/>
      <c r="J23" s="225"/>
      <c r="K23" s="144"/>
    </row>
    <row r="24" spans="1:12" x14ac:dyDescent="0.2">
      <c r="D24" s="28"/>
      <c r="J24" s="245" t="s">
        <v>212</v>
      </c>
    </row>
    <row r="25" spans="1:12" x14ac:dyDescent="0.2">
      <c r="D25" s="28"/>
      <c r="J25" s="16" t="s">
        <v>28</v>
      </c>
      <c r="K25" s="145">
        <f>SUM(K22:K24)</f>
        <v>0</v>
      </c>
    </row>
    <row r="26" spans="1:12" x14ac:dyDescent="0.2">
      <c r="A26" s="27"/>
      <c r="B26" s="27"/>
      <c r="C26" s="27"/>
      <c r="D26" s="30"/>
      <c r="E26" s="27"/>
      <c r="F26" s="27"/>
      <c r="G26" s="27"/>
      <c r="H26" s="27"/>
      <c r="I26" s="27"/>
      <c r="J26" s="27"/>
      <c r="K26" s="27"/>
    </row>
    <row r="27" spans="1:12" x14ac:dyDescent="0.2">
      <c r="D27" s="28"/>
    </row>
    <row r="28" spans="1:12" x14ac:dyDescent="0.2">
      <c r="D28" s="28"/>
    </row>
    <row r="29" spans="1:12" x14ac:dyDescent="0.2">
      <c r="A29" s="21" t="s">
        <v>31</v>
      </c>
      <c r="B29" s="21"/>
      <c r="C29" s="21"/>
      <c r="J29" s="28"/>
    </row>
    <row r="30" spans="1:12" ht="20.100000000000001" customHeight="1" x14ac:dyDescent="0.2">
      <c r="D30" s="292" t="s">
        <v>178</v>
      </c>
      <c r="E30" s="293"/>
      <c r="F30" s="293"/>
      <c r="G30" s="293"/>
      <c r="H30" s="293"/>
      <c r="I30" s="293"/>
      <c r="J30" s="293"/>
      <c r="K30" s="294"/>
    </row>
    <row r="31" spans="1:12" ht="20.100000000000001" customHeight="1" x14ac:dyDescent="0.2">
      <c r="D31" s="295"/>
      <c r="E31" s="296"/>
      <c r="F31" s="296"/>
      <c r="G31" s="296"/>
      <c r="H31" s="296"/>
      <c r="I31" s="296"/>
      <c r="J31" s="296"/>
      <c r="K31" s="297"/>
      <c r="L31" s="242" t="s">
        <v>212</v>
      </c>
    </row>
    <row r="32" spans="1:12" ht="20.100000000000001" customHeight="1" x14ac:dyDescent="0.2">
      <c r="D32" s="298"/>
      <c r="E32" s="299"/>
      <c r="F32" s="299"/>
      <c r="G32" s="299"/>
      <c r="H32" s="299"/>
      <c r="I32" s="299"/>
      <c r="J32" s="299"/>
      <c r="K32" s="300"/>
    </row>
    <row r="33" spans="1:12" x14ac:dyDescent="0.2">
      <c r="D33" s="28"/>
    </row>
    <row r="34" spans="1:12" x14ac:dyDescent="0.2">
      <c r="D34" s="28"/>
    </row>
    <row r="35" spans="1:12" x14ac:dyDescent="0.2">
      <c r="A35" s="21"/>
      <c r="B35" s="21"/>
      <c r="C35" s="21"/>
      <c r="D35" s="33"/>
      <c r="J35" s="16" t="s">
        <v>63</v>
      </c>
      <c r="K35" s="145">
        <f>+K15+K25</f>
        <v>0</v>
      </c>
      <c r="L35" s="21" t="s">
        <v>198</v>
      </c>
    </row>
    <row r="36" spans="1:12" x14ac:dyDescent="0.2">
      <c r="D36" s="28"/>
      <c r="J36" s="16" t="s">
        <v>111</v>
      </c>
      <c r="K36" s="140">
        <f>'.1 Cover'!E35</f>
        <v>20</v>
      </c>
      <c r="L36" s="12" t="s">
        <v>112</v>
      </c>
    </row>
    <row r="37" spans="1:12" ht="15.75" customHeight="1" thickBot="1" x14ac:dyDescent="0.25">
      <c r="A37" s="21"/>
      <c r="B37" s="21"/>
      <c r="C37" s="21"/>
      <c r="D37" s="33"/>
      <c r="J37" s="16" t="s">
        <v>64</v>
      </c>
      <c r="K37" s="138">
        <f>IFERROR(K35/K36,0)</f>
        <v>0</v>
      </c>
      <c r="L37" s="21" t="s">
        <v>190</v>
      </c>
    </row>
    <row r="38" spans="1:12" ht="12" thickTop="1" x14ac:dyDescent="0.2">
      <c r="D38" s="28"/>
    </row>
    <row r="39" spans="1:12" x14ac:dyDescent="0.2">
      <c r="D39" s="28"/>
    </row>
    <row r="40" spans="1:12" x14ac:dyDescent="0.2">
      <c r="D40" s="28"/>
    </row>
  </sheetData>
  <mergeCells count="5">
    <mergeCell ref="A21:E21"/>
    <mergeCell ref="A8:K8"/>
    <mergeCell ref="A20:K20"/>
    <mergeCell ref="D30:K32"/>
    <mergeCell ref="A3:L3"/>
  </mergeCells>
  <phoneticPr fontId="0" type="noConversion"/>
  <pageMargins left="0.75" right="0.75" top="1" bottom="1" header="0.5" footer="0.5"/>
  <pageSetup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pageSetUpPr fitToPage="1"/>
  </sheetPr>
  <dimension ref="A1:M54"/>
  <sheetViews>
    <sheetView showGridLines="0" topLeftCell="A2" workbookViewId="0">
      <selection activeCell="O45" sqref="O44:O45"/>
    </sheetView>
  </sheetViews>
  <sheetFormatPr defaultRowHeight="11.25" x14ac:dyDescent="0.2"/>
  <cols>
    <col min="4" max="4" width="29.5" customWidth="1"/>
    <col min="5" max="5" width="12.83203125" style="28" customWidth="1"/>
    <col min="6" max="6" width="14.1640625" customWidth="1"/>
    <col min="7" max="7" width="16.6640625" customWidth="1"/>
    <col min="8" max="8" width="5.5" customWidth="1"/>
    <col min="9" max="9" width="13.83203125" customWidth="1"/>
  </cols>
  <sheetData>
    <row r="1" spans="1:10" ht="12" x14ac:dyDescent="0.2">
      <c r="A1" s="19"/>
      <c r="I1" s="21" t="s">
        <v>40</v>
      </c>
    </row>
    <row r="2" spans="1:10" ht="12" x14ac:dyDescent="0.2">
      <c r="A2" s="20"/>
    </row>
    <row r="3" spans="1:10" ht="12.75" x14ac:dyDescent="0.2">
      <c r="A3" s="301" t="s">
        <v>32</v>
      </c>
      <c r="B3" s="301"/>
      <c r="C3" s="301"/>
      <c r="D3" s="301"/>
      <c r="E3" s="301"/>
      <c r="F3" s="301"/>
      <c r="G3" s="301"/>
      <c r="H3" s="301"/>
      <c r="I3" s="301"/>
    </row>
    <row r="4" spans="1:10" x14ac:dyDescent="0.2">
      <c r="A4" s="12" t="s">
        <v>23</v>
      </c>
      <c r="F4" s="28"/>
      <c r="G4" s="28"/>
      <c r="H4" s="28"/>
      <c r="I4" s="28"/>
    </row>
    <row r="5" spans="1:10" x14ac:dyDescent="0.2">
      <c r="E5" s="29"/>
      <c r="F5" s="29"/>
      <c r="G5" s="29"/>
      <c r="H5" s="29"/>
      <c r="I5" s="29"/>
    </row>
    <row r="6" spans="1:10" x14ac:dyDescent="0.2">
      <c r="A6" s="302" t="s">
        <v>1</v>
      </c>
      <c r="B6" s="303"/>
      <c r="C6" s="303"/>
      <c r="D6" s="304"/>
      <c r="E6" s="54" t="s">
        <v>115</v>
      </c>
      <c r="F6" s="109"/>
      <c r="G6" s="110" t="s">
        <v>232</v>
      </c>
      <c r="H6" s="109"/>
      <c r="I6" s="109"/>
    </row>
    <row r="7" spans="1:10" x14ac:dyDescent="0.2">
      <c r="A7" s="184" t="s">
        <v>113</v>
      </c>
      <c r="B7" s="184"/>
      <c r="C7" s="184"/>
      <c r="D7" s="184"/>
      <c r="E7" s="189" t="s">
        <v>66</v>
      </c>
      <c r="F7" s="40"/>
      <c r="G7" s="189">
        <v>0</v>
      </c>
      <c r="H7" s="40"/>
      <c r="I7" s="40"/>
      <c r="J7" s="12"/>
    </row>
    <row r="8" spans="1:10" x14ac:dyDescent="0.2">
      <c r="A8" s="184" t="s">
        <v>114</v>
      </c>
      <c r="B8" s="184"/>
      <c r="C8" s="184"/>
      <c r="D8" s="184"/>
      <c r="E8" s="189" t="s">
        <v>116</v>
      </c>
      <c r="F8" s="40"/>
      <c r="G8" s="189">
        <v>0</v>
      </c>
      <c r="H8" s="40"/>
      <c r="I8" s="40"/>
      <c r="J8" s="12"/>
    </row>
    <row r="9" spans="1:10" x14ac:dyDescent="0.2">
      <c r="A9" s="184" t="s">
        <v>67</v>
      </c>
      <c r="B9" s="184"/>
      <c r="C9" s="184"/>
      <c r="D9" s="184"/>
      <c r="E9" s="189" t="s">
        <v>116</v>
      </c>
      <c r="F9" s="40"/>
      <c r="G9" s="189">
        <v>28138.92</v>
      </c>
      <c r="H9" s="40"/>
      <c r="I9" s="40"/>
      <c r="J9" s="12"/>
    </row>
    <row r="10" spans="1:10" x14ac:dyDescent="0.2">
      <c r="E10" s="18"/>
      <c r="F10" s="18"/>
      <c r="G10" s="18"/>
      <c r="H10" s="18"/>
      <c r="I10" s="18"/>
    </row>
    <row r="11" spans="1:10" ht="18.75" customHeight="1" x14ac:dyDescent="0.2">
      <c r="F11" s="18"/>
      <c r="G11" s="79">
        <f>SUM(G7:G10)</f>
        <v>28138.92</v>
      </c>
      <c r="H11" s="78"/>
      <c r="I11" s="78"/>
      <c r="J11" s="12"/>
    </row>
    <row r="12" spans="1:10" ht="12" customHeight="1" x14ac:dyDescent="0.2">
      <c r="D12" s="16"/>
      <c r="E12" s="78"/>
      <c r="F12" s="78"/>
      <c r="G12" s="78"/>
      <c r="H12" s="78"/>
      <c r="I12" s="78"/>
      <c r="J12" s="12"/>
    </row>
    <row r="13" spans="1:10" ht="12" customHeight="1" x14ac:dyDescent="0.2">
      <c r="D13" s="16"/>
      <c r="E13" s="78"/>
      <c r="F13" s="78"/>
      <c r="G13" s="78"/>
      <c r="H13" s="78"/>
      <c r="I13" s="78"/>
      <c r="J13" s="12"/>
    </row>
    <row r="14" spans="1:10" ht="12" customHeight="1" x14ac:dyDescent="0.2">
      <c r="A14" s="46" t="s">
        <v>109</v>
      </c>
      <c r="B14" s="43"/>
      <c r="C14" s="43"/>
      <c r="D14" s="111"/>
      <c r="E14" s="78"/>
      <c r="F14" s="78"/>
      <c r="G14" s="78"/>
      <c r="H14" s="78"/>
      <c r="I14" s="78"/>
      <c r="J14" s="12"/>
    </row>
    <row r="15" spans="1:10" ht="12" customHeight="1" x14ac:dyDescent="0.2">
      <c r="A15" s="64"/>
      <c r="D15" s="16"/>
      <c r="E15" s="78"/>
      <c r="F15" s="78"/>
      <c r="G15" s="78"/>
      <c r="H15" s="78"/>
      <c r="I15" s="78"/>
      <c r="J15" s="12"/>
    </row>
    <row r="16" spans="1:10" ht="27.75" customHeight="1" x14ac:dyDescent="0.2">
      <c r="A16" s="305" t="s">
        <v>101</v>
      </c>
      <c r="B16" s="305"/>
      <c r="C16" s="305"/>
      <c r="D16" s="305"/>
      <c r="E16" s="112" t="s">
        <v>118</v>
      </c>
      <c r="F16" s="113"/>
      <c r="G16" s="112" t="s">
        <v>117</v>
      </c>
      <c r="H16" s="113"/>
      <c r="I16" s="112" t="s">
        <v>119</v>
      </c>
      <c r="J16" s="12"/>
    </row>
    <row r="17" spans="1:13" ht="12" customHeight="1" x14ac:dyDescent="0.2">
      <c r="A17" s="195" t="str">
        <f>'.1 Cover'!A29</f>
        <v>World Technology Access Program (WorldTAP)</v>
      </c>
      <c r="D17" s="16"/>
      <c r="E17" s="201">
        <v>32960</v>
      </c>
      <c r="F17" s="78"/>
      <c r="G17" s="142">
        <f>'.1 Cover'!E29</f>
        <v>20</v>
      </c>
      <c r="H17" s="78"/>
      <c r="I17" s="141">
        <f>E17/G17</f>
        <v>1648</v>
      </c>
      <c r="J17" s="157" t="s">
        <v>191</v>
      </c>
    </row>
    <row r="18" spans="1:13" ht="12" customHeight="1" x14ac:dyDescent="0.2">
      <c r="A18" s="195">
        <f>'.1 Cover'!A30</f>
        <v>0</v>
      </c>
      <c r="D18" s="16"/>
      <c r="E18" s="201"/>
      <c r="F18" s="78"/>
      <c r="G18" s="142">
        <f>'.1 Cover'!E30</f>
        <v>0</v>
      </c>
      <c r="H18" s="78"/>
      <c r="I18" s="141" t="e">
        <f t="shared" ref="I18:I22" si="0">E18/G18</f>
        <v>#DIV/0!</v>
      </c>
      <c r="J18" s="157" t="s">
        <v>191</v>
      </c>
    </row>
    <row r="19" spans="1:13" ht="12" customHeight="1" x14ac:dyDescent="0.2">
      <c r="A19" s="195">
        <f>'.1 Cover'!A31</f>
        <v>0</v>
      </c>
      <c r="D19" s="16"/>
      <c r="E19" s="201"/>
      <c r="F19" s="78"/>
      <c r="G19" s="142">
        <f>'.1 Cover'!E31</f>
        <v>0</v>
      </c>
      <c r="H19" s="78"/>
      <c r="I19" s="141" t="e">
        <f t="shared" si="0"/>
        <v>#DIV/0!</v>
      </c>
      <c r="J19" s="157" t="s">
        <v>191</v>
      </c>
    </row>
    <row r="20" spans="1:13" ht="12" customHeight="1" x14ac:dyDescent="0.2">
      <c r="A20" s="195">
        <f>'.1 Cover'!A32</f>
        <v>0</v>
      </c>
      <c r="D20" s="16"/>
      <c r="E20" s="201"/>
      <c r="F20" s="78"/>
      <c r="G20" s="142">
        <f>'.1 Cover'!E32</f>
        <v>0</v>
      </c>
      <c r="H20" s="78"/>
      <c r="I20" s="141" t="e">
        <f t="shared" si="0"/>
        <v>#DIV/0!</v>
      </c>
      <c r="J20" s="157" t="s">
        <v>191</v>
      </c>
    </row>
    <row r="21" spans="1:13" ht="12" customHeight="1" x14ac:dyDescent="0.2">
      <c r="A21" s="195">
        <f>'.1 Cover'!A33</f>
        <v>0</v>
      </c>
      <c r="D21" s="16"/>
      <c r="E21" s="201"/>
      <c r="F21" s="78"/>
      <c r="G21" s="142">
        <f>'.1 Cover'!E33</f>
        <v>0</v>
      </c>
      <c r="H21" s="78"/>
      <c r="I21" s="141" t="e">
        <f t="shared" si="0"/>
        <v>#DIV/0!</v>
      </c>
      <c r="J21" s="157" t="s">
        <v>191</v>
      </c>
    </row>
    <row r="22" spans="1:13" ht="12" customHeight="1" x14ac:dyDescent="0.2">
      <c r="A22" s="195">
        <f>'.1 Cover'!A34</f>
        <v>0</v>
      </c>
      <c r="D22" s="16"/>
      <c r="E22" s="201"/>
      <c r="F22" s="78"/>
      <c r="G22" s="142">
        <f>'.1 Cover'!E34</f>
        <v>0</v>
      </c>
      <c r="H22" s="78"/>
      <c r="I22" s="141" t="e">
        <f t="shared" si="0"/>
        <v>#DIV/0!</v>
      </c>
      <c r="J22" s="157" t="s">
        <v>191</v>
      </c>
    </row>
    <row r="23" spans="1:13" ht="12" customHeight="1" x14ac:dyDescent="0.2">
      <c r="A23" s="99"/>
      <c r="D23" s="16"/>
      <c r="E23" s="78"/>
      <c r="F23" s="78"/>
      <c r="G23" s="78"/>
      <c r="H23" s="78"/>
      <c r="I23" s="78"/>
      <c r="J23" s="12"/>
    </row>
    <row r="24" spans="1:13" ht="12" customHeight="1" x14ac:dyDescent="0.2">
      <c r="A24" s="99"/>
      <c r="D24" s="16" t="s">
        <v>68</v>
      </c>
      <c r="E24" s="79">
        <f>SUM(E17:E23)</f>
        <v>32960</v>
      </c>
      <c r="F24" s="21" t="s">
        <v>198</v>
      </c>
      <c r="G24" s="78"/>
      <c r="H24" s="78"/>
      <c r="I24" s="78"/>
      <c r="J24" s="12"/>
    </row>
    <row r="25" spans="1:13" ht="12" customHeight="1" x14ac:dyDescent="0.2">
      <c r="A25" s="99"/>
      <c r="D25" s="16"/>
      <c r="E25" s="1" t="str">
        <f>IF(E24=G11,"OK","ERROR")</f>
        <v>ERROR</v>
      </c>
      <c r="G25" s="78"/>
      <c r="H25" s="78"/>
      <c r="I25" s="78"/>
      <c r="J25" s="12"/>
    </row>
    <row r="26" spans="1:13" ht="12" customHeight="1" x14ac:dyDescent="0.2">
      <c r="A26" s="99"/>
      <c r="D26" s="16"/>
      <c r="E26" s="78"/>
      <c r="F26" s="78"/>
      <c r="G26" s="78"/>
      <c r="H26" s="78"/>
      <c r="I26" s="78"/>
      <c r="J26" s="12"/>
    </row>
    <row r="27" spans="1:13" x14ac:dyDescent="0.2">
      <c r="F27" s="28"/>
      <c r="G27" s="28"/>
      <c r="H27" s="28"/>
      <c r="I27" s="28"/>
    </row>
    <row r="28" spans="1:13" x14ac:dyDescent="0.2">
      <c r="A28" s="53"/>
      <c r="B28" s="53"/>
      <c r="C28" s="53"/>
      <c r="D28" s="53"/>
      <c r="E28" s="42"/>
      <c r="F28" s="42"/>
      <c r="G28" s="42"/>
      <c r="H28" s="42"/>
      <c r="I28" s="42"/>
      <c r="J28" s="53"/>
      <c r="K28" s="53"/>
      <c r="L28" s="53"/>
      <c r="M28" s="53"/>
    </row>
    <row r="32" spans="1:13" ht="12.75" x14ac:dyDescent="0.2">
      <c r="A32" s="301" t="s">
        <v>33</v>
      </c>
      <c r="B32" s="301"/>
      <c r="C32" s="301"/>
      <c r="D32" s="301"/>
      <c r="E32" s="301"/>
      <c r="F32" s="301"/>
      <c r="G32" s="301"/>
      <c r="H32" s="301"/>
      <c r="I32" s="301"/>
    </row>
    <row r="33" spans="1:8" x14ac:dyDescent="0.2">
      <c r="A33" s="12" t="s">
        <v>29</v>
      </c>
    </row>
    <row r="34" spans="1:8" x14ac:dyDescent="0.2">
      <c r="A34" t="s">
        <v>123</v>
      </c>
      <c r="E34" s="29"/>
    </row>
    <row r="35" spans="1:8" x14ac:dyDescent="0.2">
      <c r="E35" s="29"/>
      <c r="F35" s="246" t="s">
        <v>212</v>
      </c>
    </row>
    <row r="36" spans="1:8" ht="22.5" x14ac:dyDescent="0.2">
      <c r="A36" s="302" t="s">
        <v>1</v>
      </c>
      <c r="B36" s="303"/>
      <c r="C36" s="303"/>
      <c r="D36" s="304"/>
      <c r="E36" s="54" t="s">
        <v>30</v>
      </c>
      <c r="F36" s="50" t="s">
        <v>177</v>
      </c>
      <c r="G36" s="50" t="s">
        <v>27</v>
      </c>
    </row>
    <row r="37" spans="1:8" x14ac:dyDescent="0.2">
      <c r="A37" s="184"/>
      <c r="B37" s="184"/>
      <c r="C37" s="184"/>
      <c r="D37" s="184"/>
      <c r="E37" s="189"/>
      <c r="F37" s="198"/>
      <c r="G37" s="143">
        <f t="shared" ref="G37:G43" si="1">E37*F37</f>
        <v>0</v>
      </c>
    </row>
    <row r="38" spans="1:8" x14ac:dyDescent="0.2">
      <c r="A38" s="184"/>
      <c r="B38" s="184"/>
      <c r="C38" s="184"/>
      <c r="D38" s="184"/>
      <c r="E38" s="189"/>
      <c r="F38" s="198"/>
      <c r="G38" s="143">
        <f t="shared" si="1"/>
        <v>0</v>
      </c>
    </row>
    <row r="39" spans="1:8" x14ac:dyDescent="0.2">
      <c r="A39" s="184"/>
      <c r="B39" s="184"/>
      <c r="C39" s="184"/>
      <c r="D39" s="184"/>
      <c r="E39" s="189"/>
      <c r="F39" s="198"/>
      <c r="G39" s="143">
        <f t="shared" si="1"/>
        <v>0</v>
      </c>
    </row>
    <row r="40" spans="1:8" x14ac:dyDescent="0.2">
      <c r="A40" s="184"/>
      <c r="B40" s="184"/>
      <c r="C40" s="184"/>
      <c r="D40" s="184"/>
      <c r="E40" s="189"/>
      <c r="F40" s="198"/>
      <c r="G40" s="143">
        <f t="shared" si="1"/>
        <v>0</v>
      </c>
    </row>
    <row r="41" spans="1:8" x14ac:dyDescent="0.2">
      <c r="A41" s="184"/>
      <c r="B41" s="184"/>
      <c r="C41" s="184"/>
      <c r="D41" s="184"/>
      <c r="E41" s="189"/>
      <c r="F41" s="198"/>
      <c r="G41" s="143">
        <f t="shared" si="1"/>
        <v>0</v>
      </c>
    </row>
    <row r="42" spans="1:8" x14ac:dyDescent="0.2">
      <c r="A42" s="184"/>
      <c r="B42" s="184"/>
      <c r="C42" s="184"/>
      <c r="D42" s="184"/>
      <c r="E42" s="189"/>
      <c r="F42" s="198"/>
      <c r="G42" s="143">
        <f t="shared" si="1"/>
        <v>0</v>
      </c>
    </row>
    <row r="43" spans="1:8" x14ac:dyDescent="0.2">
      <c r="A43" s="184"/>
      <c r="B43" s="184"/>
      <c r="C43" s="184"/>
      <c r="D43" s="184"/>
      <c r="E43" s="202"/>
      <c r="F43" s="198"/>
      <c r="G43" s="143">
        <f t="shared" si="1"/>
        <v>0</v>
      </c>
    </row>
    <row r="44" spans="1:8" x14ac:dyDescent="0.2">
      <c r="E44" s="45"/>
    </row>
    <row r="45" spans="1:8" x14ac:dyDescent="0.2">
      <c r="A45" s="21" t="s">
        <v>31</v>
      </c>
    </row>
    <row r="46" spans="1:8" ht="20.100000000000001" customHeight="1" x14ac:dyDescent="0.2">
      <c r="B46" s="292" t="s">
        <v>179</v>
      </c>
      <c r="C46" s="293"/>
      <c r="D46" s="293"/>
      <c r="E46" s="293"/>
      <c r="F46" s="293"/>
      <c r="G46" s="294"/>
    </row>
    <row r="47" spans="1:8" ht="20.100000000000001" customHeight="1" x14ac:dyDescent="0.2">
      <c r="B47" s="295"/>
      <c r="C47" s="296"/>
      <c r="D47" s="296"/>
      <c r="E47" s="296"/>
      <c r="F47" s="296"/>
      <c r="G47" s="297"/>
      <c r="H47" s="242" t="s">
        <v>212</v>
      </c>
    </row>
    <row r="48" spans="1:8" ht="20.100000000000001" customHeight="1" x14ac:dyDescent="0.2">
      <c r="B48" s="298"/>
      <c r="C48" s="299"/>
      <c r="D48" s="299"/>
      <c r="E48" s="299"/>
      <c r="F48" s="299"/>
      <c r="G48" s="300"/>
    </row>
    <row r="49" spans="1:9" x14ac:dyDescent="0.2">
      <c r="B49" s="47"/>
      <c r="C49" s="47"/>
      <c r="D49" s="47"/>
      <c r="E49" s="47"/>
      <c r="F49" s="47"/>
      <c r="G49" s="47"/>
    </row>
    <row r="50" spans="1:9" ht="18.75" customHeight="1" x14ac:dyDescent="0.2">
      <c r="F50" s="16" t="s">
        <v>69</v>
      </c>
      <c r="G50" s="139">
        <f>SUM(G37:G44)</f>
        <v>0</v>
      </c>
    </row>
    <row r="51" spans="1:9" ht="18.75" customHeight="1" x14ac:dyDescent="0.2">
      <c r="F51" s="16" t="s">
        <v>111</v>
      </c>
      <c r="G51" s="140">
        <f>'.1 Cover'!E35</f>
        <v>20</v>
      </c>
      <c r="H51" s="12" t="s">
        <v>112</v>
      </c>
    </row>
    <row r="52" spans="1:9" ht="18.75" customHeight="1" thickBot="1" x14ac:dyDescent="0.25">
      <c r="F52" s="16" t="s">
        <v>74</v>
      </c>
      <c r="G52" s="138">
        <f>IFERROR(G50/G51,0)</f>
        <v>0</v>
      </c>
      <c r="H52" s="21" t="s">
        <v>199</v>
      </c>
    </row>
    <row r="53" spans="1:9" ht="18.75" customHeight="1" thickTop="1" x14ac:dyDescent="0.2">
      <c r="F53" s="16"/>
      <c r="G53" s="78"/>
    </row>
    <row r="54" spans="1:9" x14ac:dyDescent="0.2">
      <c r="A54" s="27"/>
      <c r="B54" s="27"/>
      <c r="C54" s="27"/>
      <c r="D54" s="27"/>
      <c r="E54" s="30"/>
      <c r="F54" s="27"/>
      <c r="G54" s="27"/>
      <c r="H54" s="27"/>
      <c r="I54" s="27"/>
    </row>
  </sheetData>
  <mergeCells count="6">
    <mergeCell ref="A3:I3"/>
    <mergeCell ref="A6:D6"/>
    <mergeCell ref="A32:I32"/>
    <mergeCell ref="A36:D36"/>
    <mergeCell ref="B46:G48"/>
    <mergeCell ref="A16:D16"/>
  </mergeCells>
  <phoneticPr fontId="0" type="noConversion"/>
  <conditionalFormatting sqref="E25">
    <cfRule type="containsText" dxfId="0" priority="1" operator="containsText" text="ERROR">
      <formula>NOT(ISERROR(SEARCH("ERROR",E25)))</formula>
    </cfRule>
  </conditionalFormatting>
  <pageMargins left="0.75" right="0.6"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M56"/>
  <sheetViews>
    <sheetView showGridLines="0" tabSelected="1" topLeftCell="A18" workbookViewId="0">
      <selection activeCell="I34" sqref="I34"/>
    </sheetView>
  </sheetViews>
  <sheetFormatPr defaultColWidth="9.33203125" defaultRowHeight="11.25" x14ac:dyDescent="0.2"/>
  <cols>
    <col min="1" max="1" width="9.33203125" style="56"/>
    <col min="2" max="2" width="13.5" style="56" customWidth="1"/>
    <col min="3" max="3" width="6.1640625" style="56" customWidth="1"/>
    <col min="4" max="4" width="12.6640625" style="56" customWidth="1"/>
    <col min="5" max="7" width="9.33203125" style="56"/>
    <col min="8" max="8" width="20.83203125" style="56" customWidth="1"/>
    <col min="9" max="9" width="15.83203125" style="56" bestFit="1" customWidth="1"/>
    <col min="10" max="10" width="11.6640625" style="56" customWidth="1"/>
    <col min="11" max="11" width="11.5" style="56" customWidth="1"/>
    <col min="12" max="12" width="14.1640625" style="56" bestFit="1" customWidth="1"/>
    <col min="13" max="13" width="11.33203125" style="56" bestFit="1" customWidth="1"/>
    <col min="14" max="16384" width="9.33203125" style="56"/>
  </cols>
  <sheetData>
    <row r="1" spans="1:12" ht="12.75" x14ac:dyDescent="0.2">
      <c r="A1" s="70" t="s">
        <v>43</v>
      </c>
      <c r="B1" s="70"/>
      <c r="C1" s="70"/>
      <c r="D1" s="70"/>
      <c r="E1" s="70"/>
      <c r="F1" s="70"/>
      <c r="G1" s="84"/>
      <c r="H1" s="84"/>
      <c r="I1" s="85"/>
      <c r="J1" s="85"/>
      <c r="L1" s="36" t="s">
        <v>44</v>
      </c>
    </row>
    <row r="2" spans="1:12" ht="12.75" x14ac:dyDescent="0.2">
      <c r="A2" s="36"/>
      <c r="B2" s="36"/>
      <c r="C2" s="36"/>
      <c r="D2" s="36"/>
      <c r="E2" s="36"/>
      <c r="F2" s="36"/>
      <c r="G2" s="36"/>
      <c r="H2" s="36"/>
      <c r="I2" s="36"/>
    </row>
    <row r="3" spans="1:12" s="34" customFormat="1" ht="32.25" customHeight="1" x14ac:dyDescent="0.2">
      <c r="A3" s="315" t="s">
        <v>45</v>
      </c>
      <c r="B3" s="315"/>
      <c r="C3" s="315"/>
      <c r="D3" s="315"/>
      <c r="E3" s="315"/>
      <c r="F3" s="315"/>
      <c r="G3" s="315"/>
      <c r="H3" s="315"/>
      <c r="I3" s="315"/>
    </row>
    <row r="4" spans="1:12" s="34" customFormat="1" ht="18.75" customHeight="1" x14ac:dyDescent="0.2">
      <c r="A4" s="132" t="s">
        <v>143</v>
      </c>
    </row>
    <row r="5" spans="1:12" s="34" customFormat="1" ht="66" customHeight="1" x14ac:dyDescent="0.2">
      <c r="A5" s="315" t="s">
        <v>144</v>
      </c>
      <c r="B5" s="315"/>
      <c r="C5" s="315"/>
      <c r="D5" s="315"/>
      <c r="E5" s="315"/>
      <c r="F5" s="315"/>
      <c r="G5" s="315"/>
      <c r="H5" s="315"/>
      <c r="I5" s="315"/>
    </row>
    <row r="6" spans="1:12" s="34" customFormat="1" ht="30.75" customHeight="1" x14ac:dyDescent="0.2">
      <c r="A6" s="315" t="s">
        <v>180</v>
      </c>
      <c r="B6" s="315"/>
      <c r="C6" s="315"/>
      <c r="D6" s="315"/>
      <c r="E6" s="315"/>
      <c r="F6" s="315"/>
      <c r="G6" s="315"/>
      <c r="H6" s="315"/>
      <c r="I6" s="315"/>
    </row>
    <row r="7" spans="1:12" s="34" customFormat="1" ht="25.5" customHeight="1" x14ac:dyDescent="0.2">
      <c r="A7" s="315" t="s">
        <v>46</v>
      </c>
      <c r="B7" s="315"/>
      <c r="C7" s="315"/>
      <c r="D7" s="315"/>
      <c r="E7" s="315"/>
      <c r="F7" s="315"/>
      <c r="G7" s="315"/>
      <c r="H7" s="315"/>
      <c r="I7" s="315"/>
    </row>
    <row r="8" spans="1:12" s="34" customFormat="1" ht="12.75" x14ac:dyDescent="0.2"/>
    <row r="9" spans="1:12" s="34" customFormat="1" ht="12.75" x14ac:dyDescent="0.2">
      <c r="A9" s="316" t="s">
        <v>52</v>
      </c>
      <c r="B9" s="316"/>
      <c r="C9" s="316"/>
      <c r="D9" s="316"/>
      <c r="E9" s="316"/>
      <c r="F9" s="316"/>
      <c r="G9" s="316"/>
      <c r="H9" s="316"/>
      <c r="I9" s="316"/>
    </row>
    <row r="10" spans="1:12" s="34" customFormat="1" ht="12.75" x14ac:dyDescent="0.2">
      <c r="A10" s="73"/>
      <c r="B10" s="73"/>
      <c r="C10" s="73"/>
      <c r="D10" s="73"/>
      <c r="E10" s="73"/>
      <c r="F10" s="73"/>
      <c r="G10" s="73"/>
      <c r="H10" s="73"/>
      <c r="I10" s="73"/>
    </row>
    <row r="11" spans="1:12" s="34" customFormat="1" ht="12.75" x14ac:dyDescent="0.2">
      <c r="A11" s="73"/>
      <c r="B11" s="73"/>
      <c r="C11" s="73"/>
      <c r="D11" s="73"/>
      <c r="E11" s="73"/>
      <c r="F11" s="73"/>
      <c r="G11" s="73"/>
      <c r="H11" s="73"/>
      <c r="I11" s="73"/>
    </row>
    <row r="12" spans="1:12" s="34" customFormat="1" ht="13.5" customHeight="1" x14ac:dyDescent="0.2">
      <c r="A12" s="74" t="s">
        <v>55</v>
      </c>
      <c r="B12" s="74"/>
      <c r="D12" s="73"/>
      <c r="F12" s="73"/>
      <c r="G12" s="73"/>
      <c r="H12" s="73"/>
      <c r="I12" s="73"/>
    </row>
    <row r="13" spans="1:12" s="34" customFormat="1" ht="2.25" customHeight="1" x14ac:dyDescent="0.2">
      <c r="A13" s="74"/>
      <c r="B13" s="74"/>
      <c r="D13" s="73"/>
      <c r="F13" s="73"/>
      <c r="G13" s="73"/>
      <c r="H13" s="73"/>
      <c r="I13" s="73"/>
    </row>
    <row r="14" spans="1:12" s="34" customFormat="1" ht="12.75" x14ac:dyDescent="0.2">
      <c r="A14" s="73" t="s">
        <v>53</v>
      </c>
      <c r="B14" s="208">
        <v>44378</v>
      </c>
      <c r="C14" s="73" t="s">
        <v>54</v>
      </c>
      <c r="D14" s="208">
        <v>44742</v>
      </c>
      <c r="E14" s="73"/>
      <c r="F14" s="73"/>
      <c r="G14" s="73"/>
      <c r="H14" s="73"/>
      <c r="I14" s="73"/>
    </row>
    <row r="15" spans="1:12" s="34" customFormat="1" ht="12.75" x14ac:dyDescent="0.2">
      <c r="A15" s="34" t="s">
        <v>131</v>
      </c>
    </row>
    <row r="16" spans="1:12" s="34" customFormat="1" ht="12.75" x14ac:dyDescent="0.2"/>
    <row r="17" spans="1:13" s="34" customFormat="1" ht="15" x14ac:dyDescent="0.25">
      <c r="A17" s="166" t="s">
        <v>145</v>
      </c>
    </row>
    <row r="18" spans="1:13" s="34" customFormat="1" ht="38.25" x14ac:dyDescent="0.2">
      <c r="I18" s="235" t="s">
        <v>3</v>
      </c>
      <c r="L18" s="133" t="s">
        <v>194</v>
      </c>
    </row>
    <row r="19" spans="1:13" s="34" customFormat="1" ht="12.75" x14ac:dyDescent="0.2">
      <c r="A19" s="34" t="s">
        <v>47</v>
      </c>
      <c r="I19" s="212">
        <v>81788.45</v>
      </c>
      <c r="L19" s="71">
        <f>'.2 Direct &amp; Indirect Personnel'!H44</f>
        <v>36605.725999999995</v>
      </c>
      <c r="M19" s="34" t="s">
        <v>195</v>
      </c>
    </row>
    <row r="20" spans="1:13" s="34" customFormat="1" ht="12.75" x14ac:dyDescent="0.2">
      <c r="A20" s="34" t="s">
        <v>48</v>
      </c>
      <c r="I20" s="213"/>
      <c r="L20" s="71">
        <f>'.2 Direct &amp; Indirect Personnel'!H78</f>
        <v>0</v>
      </c>
      <c r="M20" s="34" t="s">
        <v>196</v>
      </c>
    </row>
    <row r="21" spans="1:13" s="34" customFormat="1" ht="12.75" x14ac:dyDescent="0.2">
      <c r="H21" s="55" t="s">
        <v>50</v>
      </c>
      <c r="I21" s="134">
        <f>SUM(I19:I20)</f>
        <v>81788.45</v>
      </c>
      <c r="L21" s="71">
        <f>'.3 Direct Materials'!B13</f>
        <v>11992.67</v>
      </c>
      <c r="M21" s="34" t="s">
        <v>200</v>
      </c>
    </row>
    <row r="22" spans="1:13" ht="12.75" x14ac:dyDescent="0.2">
      <c r="A22" s="34"/>
      <c r="I22" s="72"/>
      <c r="L22" s="71">
        <f>'.4 Equipment Use Fee (Indirect)'!K35</f>
        <v>0</v>
      </c>
      <c r="M22" s="34" t="s">
        <v>197</v>
      </c>
    </row>
    <row r="23" spans="1:13" ht="15" x14ac:dyDescent="0.25">
      <c r="A23" s="166" t="s">
        <v>146</v>
      </c>
      <c r="L23" s="71">
        <f>'5 Other Direct &amp; Indirect Costs'!G11</f>
        <v>28138.92</v>
      </c>
      <c r="M23" s="34" t="s">
        <v>201</v>
      </c>
    </row>
    <row r="24" spans="1:13" s="34" customFormat="1" ht="12.75" x14ac:dyDescent="0.2">
      <c r="I24" s="235" t="s">
        <v>3</v>
      </c>
      <c r="L24" s="71">
        <f>'5 Other Direct &amp; Indirect Costs'!G50</f>
        <v>0</v>
      </c>
      <c r="M24" s="34" t="s">
        <v>202</v>
      </c>
    </row>
    <row r="25" spans="1:13" s="34" customFormat="1" ht="12.75" x14ac:dyDescent="0.2">
      <c r="A25" s="168" t="s">
        <v>147</v>
      </c>
      <c r="I25" s="212">
        <v>67451.67</v>
      </c>
      <c r="L25" s="234">
        <f>SUM(L19:L24)</f>
        <v>76737.315999999992</v>
      </c>
      <c r="M25" s="34" t="s">
        <v>156</v>
      </c>
    </row>
    <row r="26" spans="1:13" s="34" customFormat="1" ht="12.75" x14ac:dyDescent="0.2">
      <c r="I26" s="71"/>
      <c r="J26" s="167"/>
    </row>
    <row r="27" spans="1:13" s="34" customFormat="1" ht="12.75" x14ac:dyDescent="0.2">
      <c r="H27" s="55" t="s">
        <v>49</v>
      </c>
      <c r="I27" s="136">
        <f>SUM(I25:I26)</f>
        <v>67451.67</v>
      </c>
    </row>
    <row r="28" spans="1:13" s="34" customFormat="1" ht="12.75" x14ac:dyDescent="0.2">
      <c r="I28" s="71"/>
    </row>
    <row r="29" spans="1:13" s="34" customFormat="1" ht="12.75" x14ac:dyDescent="0.2">
      <c r="I29" s="71"/>
    </row>
    <row r="30" spans="1:13" s="34" customFormat="1" ht="12.75" x14ac:dyDescent="0.2">
      <c r="H30" s="55" t="s">
        <v>51</v>
      </c>
      <c r="I30" s="134">
        <f>I21-I27</f>
        <v>14336.779999999999</v>
      </c>
    </row>
    <row r="31" spans="1:13" s="34" customFormat="1" ht="40.5" customHeight="1" x14ac:dyDescent="0.2">
      <c r="A31" s="317" t="s">
        <v>148</v>
      </c>
      <c r="B31" s="317"/>
      <c r="C31" s="317"/>
      <c r="D31" s="317"/>
      <c r="E31" s="317"/>
      <c r="F31" s="317"/>
      <c r="G31" s="317"/>
      <c r="H31" s="317"/>
      <c r="I31" s="212">
        <v>19451.669999999998</v>
      </c>
      <c r="J31" s="133" t="s">
        <v>139</v>
      </c>
      <c r="K31"/>
      <c r="L31"/>
      <c r="M31"/>
    </row>
    <row r="32" spans="1:13" s="34" customFormat="1" ht="12.75" x14ac:dyDescent="0.2">
      <c r="H32" s="130" t="s">
        <v>203</v>
      </c>
      <c r="I32" s="237">
        <f>I30+I31</f>
        <v>33788.449999999997</v>
      </c>
      <c r="J32" s="238">
        <f>IFERROR(I32/$I$27,0)</f>
        <v>0.50092829428834007</v>
      </c>
      <c r="K32" s="36" t="str">
        <f>IF(AND(I32&gt;0,J32&gt;10%),"Surplus must be factored into rate calculation per billing rate policy","Surplus less than 10% of annual operating expenses/(Deficit) can be factored into the rate but is not required")</f>
        <v>Surplus must be factored into rate calculation per billing rate policy</v>
      </c>
    </row>
    <row r="33" spans="1:11" s="34" customFormat="1" ht="12.75" x14ac:dyDescent="0.2">
      <c r="H33" s="55" t="s">
        <v>204</v>
      </c>
      <c r="I33" s="137">
        <f>IF(J32&gt;10%,I27*0.1,0)</f>
        <v>6745.1670000000004</v>
      </c>
      <c r="J33" s="135">
        <f>IFERROR(I33/$I$27,0)</f>
        <v>0.1</v>
      </c>
      <c r="K33" s="36"/>
    </row>
    <row r="34" spans="1:11" s="34" customFormat="1" ht="12.75" x14ac:dyDescent="0.2">
      <c r="H34" s="130" t="s">
        <v>205</v>
      </c>
      <c r="I34" s="237">
        <f>I32-I33</f>
        <v>27043.282999999996</v>
      </c>
      <c r="J34" s="128"/>
      <c r="K34" s="36"/>
    </row>
    <row r="35" spans="1:11" s="34" customFormat="1" ht="12.75" x14ac:dyDescent="0.2">
      <c r="H35" s="55"/>
      <c r="I35" s="137"/>
      <c r="J35" s="128"/>
      <c r="K35" s="36"/>
    </row>
    <row r="36" spans="1:11" s="34" customFormat="1" ht="12.75" x14ac:dyDescent="0.2">
      <c r="H36" s="55" t="s">
        <v>206</v>
      </c>
      <c r="I36" s="214">
        <v>0</v>
      </c>
      <c r="J36" s="135">
        <f>IFERROR(I36/$L$25,0)</f>
        <v>0</v>
      </c>
      <c r="K36" s="36"/>
    </row>
    <row r="37" spans="1:11" s="34" customFormat="1" ht="12.75" x14ac:dyDescent="0.2">
      <c r="H37" s="130"/>
      <c r="I37" s="236"/>
      <c r="J37" s="128"/>
      <c r="K37" s="36"/>
    </row>
    <row r="38" spans="1:11" s="34" customFormat="1" ht="12.75" x14ac:dyDescent="0.2">
      <c r="H38" s="130" t="s">
        <v>207</v>
      </c>
      <c r="I38" s="239">
        <f>IF(I34&gt;I36,I34-I36,IF(I32&lt;0,I34,I34-I34))</f>
        <v>27043.282999999996</v>
      </c>
      <c r="J38" s="135">
        <f>IFERROR(I38/$L$25,0)</f>
        <v>0.35241372007329524</v>
      </c>
      <c r="K38" s="36" t="str">
        <f>IF(AND(I38&gt;0,J38&gt;10%),"Surplus must be factored into rate calculation per billing rate policy","Surplus less than 10% of annual operating expenses/(Deficit) can be factored into the rate but is not required")</f>
        <v>Surplus must be factored into rate calculation per billing rate policy</v>
      </c>
    </row>
    <row r="39" spans="1:11" s="34" customFormat="1" ht="12.75" x14ac:dyDescent="0.2">
      <c r="H39" s="130"/>
      <c r="I39" s="129"/>
    </row>
    <row r="40" spans="1:11" s="34" customFormat="1" ht="12.75" x14ac:dyDescent="0.2">
      <c r="H40" s="55" t="s">
        <v>140</v>
      </c>
      <c r="I40" s="215">
        <v>2</v>
      </c>
    </row>
    <row r="41" spans="1:11" s="34" customFormat="1" ht="12.75" x14ac:dyDescent="0.2">
      <c r="H41" s="131" t="s">
        <v>120</v>
      </c>
      <c r="I41" s="169">
        <f>'.1 Cover'!E35</f>
        <v>20</v>
      </c>
    </row>
    <row r="42" spans="1:11" s="34" customFormat="1" ht="12.75" x14ac:dyDescent="0.2">
      <c r="D42" s="56"/>
      <c r="E42" s="56"/>
      <c r="F42" s="56"/>
      <c r="G42" s="56"/>
      <c r="H42" s="16" t="s">
        <v>208</v>
      </c>
      <c r="I42" s="240">
        <f>I40*I41</f>
        <v>40</v>
      </c>
    </row>
    <row r="43" spans="1:11" s="34" customFormat="1" ht="12.75" x14ac:dyDescent="0.2">
      <c r="D43" s="56"/>
      <c r="E43" s="56"/>
      <c r="F43" s="56"/>
      <c r="G43" s="56"/>
      <c r="H43" s="16"/>
      <c r="I43" s="241"/>
    </row>
    <row r="44" spans="1:11" s="34" customFormat="1" ht="12.75" x14ac:dyDescent="0.2">
      <c r="D44" s="56"/>
      <c r="E44" s="56"/>
      <c r="F44" s="56"/>
      <c r="G44" s="56"/>
      <c r="H44" s="16" t="s">
        <v>172</v>
      </c>
      <c r="I44" s="218">
        <f>IFERROR(I38/I42,0)</f>
        <v>676.08207499999992</v>
      </c>
    </row>
    <row r="45" spans="1:11" s="34" customFormat="1" ht="12.75" x14ac:dyDescent="0.2">
      <c r="D45" s="56"/>
      <c r="E45" s="56"/>
      <c r="F45" s="56"/>
      <c r="G45" s="56"/>
      <c r="H45" s="16" t="s">
        <v>209</v>
      </c>
      <c r="I45" s="216">
        <v>1</v>
      </c>
      <c r="J45" s="242" t="s">
        <v>212</v>
      </c>
    </row>
    <row r="46" spans="1:11" s="34" customFormat="1" ht="13.5" thickBot="1" x14ac:dyDescent="0.25">
      <c r="H46" s="16" t="s">
        <v>210</v>
      </c>
      <c r="I46" s="217">
        <f>ROUND((I44*I45),2)</f>
        <v>676.08</v>
      </c>
      <c r="J46" s="36" t="s">
        <v>211</v>
      </c>
    </row>
    <row r="47" spans="1:11" s="34" customFormat="1" ht="14.25" thickTop="1" thickBot="1" x14ac:dyDescent="0.25"/>
    <row r="48" spans="1:11" s="34" customFormat="1" ht="13.5" thickBot="1" x14ac:dyDescent="0.25">
      <c r="A48" s="209" t="s">
        <v>141</v>
      </c>
      <c r="B48" s="210"/>
      <c r="C48" s="210"/>
      <c r="D48" s="210"/>
      <c r="E48" s="210"/>
      <c r="F48" s="210"/>
      <c r="G48" s="210"/>
      <c r="H48" s="210"/>
      <c r="I48" s="211"/>
    </row>
    <row r="49" spans="1:10" ht="11.25" customHeight="1" x14ac:dyDescent="0.2">
      <c r="A49" s="306" t="s">
        <v>142</v>
      </c>
      <c r="B49" s="307"/>
      <c r="C49" s="307"/>
      <c r="D49" s="307"/>
      <c r="E49" s="307"/>
      <c r="F49" s="307"/>
      <c r="G49" s="307"/>
      <c r="H49" s="307"/>
      <c r="I49" s="308"/>
    </row>
    <row r="50" spans="1:10" x14ac:dyDescent="0.2">
      <c r="A50" s="309"/>
      <c r="B50" s="310"/>
      <c r="C50" s="310"/>
      <c r="D50" s="310"/>
      <c r="E50" s="310"/>
      <c r="F50" s="310"/>
      <c r="G50" s="310"/>
      <c r="H50" s="310"/>
      <c r="I50" s="311"/>
    </row>
    <row r="51" spans="1:10" x14ac:dyDescent="0.2">
      <c r="A51" s="309"/>
      <c r="B51" s="310"/>
      <c r="C51" s="310"/>
      <c r="D51" s="310"/>
      <c r="E51" s="310"/>
      <c r="F51" s="310"/>
      <c r="G51" s="310"/>
      <c r="H51" s="310"/>
      <c r="I51" s="311"/>
    </row>
    <row r="52" spans="1:10" x14ac:dyDescent="0.2">
      <c r="A52" s="309"/>
      <c r="B52" s="310"/>
      <c r="C52" s="310"/>
      <c r="D52" s="310"/>
      <c r="E52" s="310"/>
      <c r="F52" s="310"/>
      <c r="G52" s="310"/>
      <c r="H52" s="310"/>
      <c r="I52" s="311"/>
      <c r="J52" s="242" t="s">
        <v>212</v>
      </c>
    </row>
    <row r="53" spans="1:10" x14ac:dyDescent="0.2">
      <c r="A53" s="309"/>
      <c r="B53" s="310"/>
      <c r="C53" s="310"/>
      <c r="D53" s="310"/>
      <c r="E53" s="310"/>
      <c r="F53" s="310"/>
      <c r="G53" s="310"/>
      <c r="H53" s="310"/>
      <c r="I53" s="311"/>
    </row>
    <row r="54" spans="1:10" x14ac:dyDescent="0.2">
      <c r="A54" s="309"/>
      <c r="B54" s="310"/>
      <c r="C54" s="310"/>
      <c r="D54" s="310"/>
      <c r="E54" s="310"/>
      <c r="F54" s="310"/>
      <c r="G54" s="310"/>
      <c r="H54" s="310"/>
      <c r="I54" s="311"/>
    </row>
    <row r="55" spans="1:10" x14ac:dyDescent="0.2">
      <c r="A55" s="309"/>
      <c r="B55" s="310"/>
      <c r="C55" s="310"/>
      <c r="D55" s="310"/>
      <c r="E55" s="310"/>
      <c r="F55" s="310"/>
      <c r="G55" s="310"/>
      <c r="H55" s="310"/>
      <c r="I55" s="311"/>
    </row>
    <row r="56" spans="1:10" ht="12" thickBot="1" x14ac:dyDescent="0.25">
      <c r="A56" s="312"/>
      <c r="B56" s="313"/>
      <c r="C56" s="313"/>
      <c r="D56" s="313"/>
      <c r="E56" s="313"/>
      <c r="F56" s="313"/>
      <c r="G56" s="313"/>
      <c r="H56" s="313"/>
      <c r="I56" s="314"/>
    </row>
  </sheetData>
  <mergeCells count="7">
    <mergeCell ref="A49:I56"/>
    <mergeCell ref="A3:I3"/>
    <mergeCell ref="A5:I5"/>
    <mergeCell ref="A7:I7"/>
    <mergeCell ref="A9:I9"/>
    <mergeCell ref="A6:I6"/>
    <mergeCell ref="A31:H31"/>
  </mergeCells>
  <pageMargins left="0.7" right="0.7" top="0.75" bottom="0.75" header="0.3" footer="0.3"/>
  <pageSetup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Cover</vt:lpstr>
      <vt:lpstr>.2 Direct &amp; Indirect Personnel</vt:lpstr>
      <vt:lpstr>.3 Direct Materials</vt:lpstr>
      <vt:lpstr>.4 Equipment Use Fee (Indirect)</vt:lpstr>
      <vt:lpstr>5 Other Direct &amp; Indirect Costs</vt:lpstr>
      <vt:lpstr>.6 Lookback Analysis</vt:lpstr>
      <vt:lpstr>'.1 Cover'!Print_Area</vt:lpstr>
      <vt:lpstr>'.3 Direct Materials'!Print_Area</vt:lpstr>
      <vt:lpstr>'.4 Equipment Use Fee (Indirect)'!Print_Area</vt:lpstr>
      <vt:lpstr>'.6 Lookback Analysis'!Print_Area</vt:lpstr>
      <vt:lpstr>'5 Other Direct &amp; Indirect Costs'!Print_Area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Controller's Office</dc:creator>
  <cp:lastModifiedBy>Mills, Ian</cp:lastModifiedBy>
  <cp:lastPrinted>2012-02-08T15:06:19Z</cp:lastPrinted>
  <dcterms:created xsi:type="dcterms:W3CDTF">2007-10-18T17:01:47Z</dcterms:created>
  <dcterms:modified xsi:type="dcterms:W3CDTF">2025-02-28T21:40:51Z</dcterms:modified>
</cp:coreProperties>
</file>