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923/Freigegebene Dokumente/VAT/Sales/Kalkulationen/Website Kostenkalkulator/"/>
    </mc:Choice>
  </mc:AlternateContent>
  <xr:revisionPtr revIDLastSave="23" documentId="13_ncr:1_{73DC2DD0-96D6-4CDD-88CA-4142560D7B76}" xr6:coauthVersionLast="47" xr6:coauthVersionMax="47" xr10:uidLastSave="{6E21A15F-3654-4063-9B19-267636DFFC27}"/>
  <workbookProtection workbookPassword="8DF6" lockStructure="1"/>
  <bookViews>
    <workbookView xWindow="28680" yWindow="-120" windowWidth="29040" windowHeight="15720" xr2:uid="{00000000-000D-0000-FFFF-FFFF00000000}"/>
  </bookViews>
  <sheets>
    <sheet name="Deutsch" sheetId="1" r:id="rId1"/>
    <sheet name="Englisch" sheetId="10" state="hidden" r:id="rId2"/>
    <sheet name="DropDown" sheetId="3" state="hidden" r:id="rId3"/>
  </sheets>
  <definedNames>
    <definedName name="_xlnm.Print_Area" localSheetId="0">Deutsch!$A$1:$M$36</definedName>
    <definedName name="_xlnm.Print_Area" localSheetId="1">Englisch!$A$1:$L$41</definedName>
    <definedName name="Stand_typ">DropDown!$A$7:$A$10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H10" i="1"/>
  <c r="G10" i="1"/>
  <c r="F10" i="1"/>
  <c r="E10" i="1"/>
  <c r="E15" i="1" l="1"/>
  <c r="F15" i="1" l="1"/>
  <c r="C13" i="1"/>
  <c r="E17" i="1"/>
  <c r="F13" i="1" l="1"/>
  <c r="E16" i="3"/>
  <c r="E7" i="3" l="1"/>
  <c r="E8" i="3"/>
  <c r="E9" i="3"/>
  <c r="E10" i="3"/>
  <c r="G15" i="1" l="1"/>
  <c r="G13" i="1"/>
  <c r="E15" i="3"/>
  <c r="H15" i="1" l="1"/>
  <c r="I4" i="10" l="1"/>
  <c r="B11" i="10" l="1"/>
  <c r="C11" i="10"/>
  <c r="H11" i="10" s="1"/>
  <c r="C18" i="10"/>
  <c r="I3" i="10"/>
  <c r="I23" i="10"/>
  <c r="I13" i="10"/>
  <c r="I8" i="10"/>
  <c r="C33" i="10"/>
  <c r="C32" i="10"/>
  <c r="E32" i="10" s="1"/>
  <c r="C29" i="10"/>
  <c r="C28" i="10"/>
  <c r="E28" i="10" s="1"/>
  <c r="C25" i="10"/>
  <c r="C24" i="10"/>
  <c r="E24" i="10" s="1"/>
  <c r="C16" i="10"/>
  <c r="H16" i="10" s="1"/>
  <c r="C15" i="10"/>
  <c r="G15" i="10" s="1"/>
  <c r="C13" i="10"/>
  <c r="E13" i="10" s="1"/>
  <c r="H10" i="10"/>
  <c r="G10" i="10"/>
  <c r="F10" i="10"/>
  <c r="E10" i="10"/>
  <c r="E25" i="10" l="1"/>
  <c r="G16" i="10"/>
  <c r="E16" i="10"/>
  <c r="F13" i="10"/>
  <c r="F16" i="10"/>
  <c r="E33" i="10"/>
  <c r="E29" i="10"/>
  <c r="E11" i="10"/>
  <c r="F11" i="10"/>
  <c r="G11" i="10"/>
  <c r="H15" i="10"/>
  <c r="G13" i="10"/>
  <c r="E15" i="10"/>
  <c r="H13" i="10"/>
  <c r="F15" i="10"/>
  <c r="H17" i="10" l="1"/>
  <c r="H18" i="10" s="1"/>
  <c r="E17" i="10"/>
  <c r="G17" i="10"/>
  <c r="F17" i="10"/>
  <c r="H19" i="10" l="1"/>
  <c r="H30" i="10" s="1"/>
  <c r="F18" i="10"/>
  <c r="F19" i="10" s="1"/>
  <c r="F26" i="10" s="1"/>
  <c r="G18" i="10"/>
  <c r="G19" i="10" s="1"/>
  <c r="E18" i="10"/>
  <c r="E19" i="10" s="1"/>
  <c r="H34" i="10" l="1"/>
  <c r="H26" i="10"/>
  <c r="F34" i="10"/>
  <c r="F30" i="10"/>
  <c r="E34" i="10"/>
  <c r="E30" i="10"/>
  <c r="E26" i="10"/>
  <c r="G34" i="10"/>
  <c r="G30" i="10"/>
  <c r="G26" i="10"/>
  <c r="E20" i="3"/>
  <c r="E19" i="3"/>
  <c r="E18" i="3"/>
  <c r="E14" i="3"/>
  <c r="E12" i="3"/>
  <c r="E5" i="3"/>
  <c r="E4" i="3"/>
  <c r="I13" i="1"/>
  <c r="H13" i="1" l="1"/>
  <c r="H17" i="1" l="1"/>
  <c r="H18" i="1" s="1"/>
  <c r="G17" i="1"/>
  <c r="G18" i="1" s="1"/>
  <c r="F17" i="1"/>
  <c r="C19" i="1"/>
  <c r="E18" i="1" l="1"/>
  <c r="E19" i="1" s="1"/>
  <c r="F18" i="1"/>
  <c r="E20" i="1" l="1"/>
  <c r="H19" i="1" l="1"/>
  <c r="F19" i="1"/>
  <c r="G19" i="1"/>
  <c r="G20" i="1" l="1"/>
  <c r="F20" i="1"/>
  <c r="H20" i="1"/>
</calcChain>
</file>

<file path=xl/sharedStrings.xml><?xml version="1.0" encoding="utf-8"?>
<sst xmlns="http://schemas.openxmlformats.org/spreadsheetml/2006/main" count="92" uniqueCount="72">
  <si>
    <t>Standfläche in m²</t>
  </si>
  <si>
    <t>Stand-Form</t>
  </si>
  <si>
    <r>
      <t xml:space="preserve">Mehrwertsteuer
</t>
    </r>
    <r>
      <rPr>
        <sz val="8"/>
        <rFont val="Arial"/>
        <family val="2"/>
      </rPr>
      <t>(Deutschland 19%, 
Andere 0%)</t>
    </r>
  </si>
  <si>
    <t>Reihenstand</t>
  </si>
  <si>
    <t>www.brau-beviale.de</t>
  </si>
  <si>
    <t>Aussteller aus Deutschland 19% ; Andere 0%</t>
  </si>
  <si>
    <t>Hier geht es direkt zur Anmeldung:</t>
  </si>
  <si>
    <t>Mietpreis für Standfläche</t>
  </si>
  <si>
    <t>AUMA-Beitrag</t>
  </si>
  <si>
    <t>pro m²</t>
  </si>
  <si>
    <t>www.auma.de</t>
  </si>
  <si>
    <t xml:space="preserve">Entsorgungsservice Laufzeit </t>
  </si>
  <si>
    <t>Marketing-Services*</t>
  </si>
  <si>
    <t>Stück</t>
  </si>
  <si>
    <t>Mwst.</t>
  </si>
  <si>
    <r>
      <rPr>
        <b/>
        <sz val="8"/>
        <rFont val="Arial"/>
        <family val="2"/>
      </rPr>
      <t>Achtung:</t>
    </r>
    <r>
      <rPr>
        <sz val="8"/>
        <rFont val="Arial"/>
        <family val="2"/>
      </rPr>
      <t xml:space="preserve">
Kopf- und Blockstände sind nur bei größeren Flächen möglich!
Spesen, Personal- und Transportkosten können von uns nicht kallkuliert werden.
Mindeststandgröße sind 15 m² (s. Punkt 7 Besondere Teilnahmebedingungen)
</t>
    </r>
    <r>
      <rPr>
        <b/>
        <sz val="8"/>
        <rFont val="Arial"/>
        <family val="2"/>
      </rPr>
      <t>Die Preiskalkulation ist unverbindlich und  alle Angeben ohne Gewähr.</t>
    </r>
    <r>
      <rPr>
        <sz val="8"/>
        <rFont val="Arial"/>
        <family val="2"/>
      </rPr>
      <t xml:space="preserve">
</t>
    </r>
  </si>
  <si>
    <t>Stand</t>
  </si>
  <si>
    <t>Stand space in m²</t>
  </si>
  <si>
    <r>
      <t xml:space="preserve">Value added tax
</t>
    </r>
    <r>
      <rPr>
        <sz val="8"/>
        <rFont val="Arial"/>
        <family val="2"/>
      </rPr>
      <t>(Germany 19%, Others 0%)</t>
    </r>
  </si>
  <si>
    <t>Please select</t>
  </si>
  <si>
    <t>Yes</t>
  </si>
  <si>
    <t>Calculation</t>
  </si>
  <si>
    <t>In-line stand</t>
  </si>
  <si>
    <t>Corner stand</t>
  </si>
  <si>
    <t>Peninsula stand</t>
  </si>
  <si>
    <t>Island stand</t>
  </si>
  <si>
    <t>Rental fee for stand space</t>
  </si>
  <si>
    <t>per m²</t>
  </si>
  <si>
    <t>AUMA-contribution</t>
  </si>
  <si>
    <t>Print communication package</t>
  </si>
  <si>
    <t>Pcs</t>
  </si>
  <si>
    <t>Online communication package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</si>
  <si>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</si>
  <si>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+ Value added tax</t>
  </si>
  <si>
    <t>VAT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</si>
  <si>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</si>
  <si>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Example Complete rental stand </t>
    </r>
    <r>
      <rPr>
        <sz val="8"/>
        <rFont val="Arial"/>
        <family val="2"/>
      </rPr>
      <t>(Minimum stand space 9m²)</t>
    </r>
  </si>
  <si>
    <t>Complete price incl. power supply up to 3kw and consumption</t>
  </si>
  <si>
    <t>www.standkonfigurator.de</t>
  </si>
  <si>
    <r>
      <t>JUNO</t>
    </r>
    <r>
      <rPr>
        <sz val="10"/>
        <rFont val="Arial"/>
        <family val="2"/>
      </rPr>
      <t>/</t>
    </r>
    <r>
      <rPr>
        <sz val="8"/>
        <rFont val="Arial"/>
        <family val="2"/>
      </rPr>
      <t>PALLAS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net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</si>
  <si>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</si>
  <si>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r>
      <t>MARS/</t>
    </r>
    <r>
      <rPr>
        <sz val="8"/>
        <rFont val="Arial"/>
        <family val="2"/>
      </rPr>
      <t>MERCURY</t>
    </r>
    <r>
      <rPr>
        <sz val="10"/>
        <rFont val="Arial"/>
        <family val="2"/>
      </rPr>
      <t xml:space="preserve"> net</t>
    </r>
  </si>
  <si>
    <r>
      <rPr>
        <sz val="8"/>
        <rFont val="Arial"/>
        <family val="2"/>
      </rPr>
      <t>EARTH/</t>
    </r>
    <r>
      <rPr>
        <b/>
        <sz val="10"/>
        <rFont val="Arial"/>
        <family val="2"/>
      </rPr>
      <t xml:space="preserve">MOON </t>
    </r>
    <r>
      <rPr>
        <sz val="10"/>
        <rFont val="Arial"/>
        <family val="2"/>
      </rPr>
      <t>net</t>
    </r>
  </si>
  <si>
    <t>Mehrwertsteuer</t>
  </si>
  <si>
    <t>-auswählen-</t>
  </si>
  <si>
    <t>-choose-</t>
  </si>
  <si>
    <t>Eckstand</t>
  </si>
  <si>
    <t>Kopfstand</t>
  </si>
  <si>
    <t>Blockstand</t>
  </si>
  <si>
    <t>Marketing-Services</t>
  </si>
  <si>
    <t>Entsorgungspauschale</t>
  </si>
  <si>
    <t>Matchmaking-Funktion für Direkt- und Mitaussteller</t>
  </si>
  <si>
    <t>Miet-Komplettstand FeuerTRUTZ 1/2</t>
  </si>
  <si>
    <t>Miet-Komplettstand MARS/MERKUR</t>
  </si>
  <si>
    <t>Miet-Komplettstand ERDE/MOND</t>
  </si>
  <si>
    <t>Internet</t>
  </si>
  <si>
    <t>www.feuertrutz-messe.de/anmeldung</t>
  </si>
  <si>
    <t>www.feuertrutz-messe.de/en</t>
  </si>
  <si>
    <t>www.auma.de/en/</t>
  </si>
  <si>
    <t>www.standconfigurator.com</t>
  </si>
  <si>
    <r>
      <t xml:space="preserve">Preiskalkulation
</t>
    </r>
    <r>
      <rPr>
        <i/>
        <sz val="8"/>
        <rFont val="Arial"/>
        <family val="2"/>
      </rPr>
      <t>Die Mindeststandfläche variiert je nach Standform.
Die Zuweisung der Standform erfolgt im Rahmen der Aufplanung. Ein Anspruch auf eine bestimmte Standform besteht nicht.</t>
    </r>
  </si>
  <si>
    <r>
      <rPr>
        <sz val="10"/>
        <rFont val="Arial"/>
        <family val="2"/>
      </rPr>
      <t>Gesamtbetrag der Beteiligung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ohne Standbau/netto</t>
    </r>
  </si>
  <si>
    <t>zzgl. Mehrwertsteuer</t>
  </si>
  <si>
    <r>
      <t xml:space="preserve">Gesamtbetrag der Beteiligung </t>
    </r>
    <r>
      <rPr>
        <sz val="8"/>
        <rFont val="Arial"/>
        <family val="2"/>
      </rPr>
      <t>ohne Standbau/brutto</t>
    </r>
  </si>
  <si>
    <t>Die Felder ‚Stand-Form‘ und ‚Mehrwertsteuer‘ verfügen über Dropdown-Menüs</t>
  </si>
  <si>
    <t xml:space="preserve">Bitte gewünschte Standfläche eintragen </t>
  </si>
  <si>
    <r>
      <rPr>
        <b/>
        <sz val="8"/>
        <rFont val="Arial"/>
        <family val="2"/>
      </rPr>
      <t>Diese Preiskalkulation ist unverbindlich. Alle Angaben erfolgen ohne Gewähr.</t>
    </r>
    <r>
      <rPr>
        <sz val="8"/>
        <rFont val="Arial"/>
        <family val="2"/>
      </rPr>
      <t xml:space="preserve">
</t>
    </r>
  </si>
  <si>
    <t>https://www.care-xpo.de/de-de/ausstellen/stand-buchen</t>
  </si>
  <si>
    <r>
      <t xml:space="preserve">Reihenstand
</t>
    </r>
    <r>
      <rPr>
        <sz val="10"/>
        <rFont val="Arial"/>
        <family val="2"/>
      </rPr>
      <t>(224</t>
    </r>
    <r>
      <rPr>
        <i/>
        <sz val="10"/>
        <rFont val="Arial"/>
        <family val="2"/>
      </rPr>
      <t xml:space="preserve"> €/m²; 
1 Seite offen; </t>
    </r>
    <r>
      <rPr>
        <b/>
        <i/>
        <sz val="10"/>
        <rFont val="Arial"/>
        <family val="2"/>
      </rPr>
      <t>mind. 9 m²</t>
    </r>
    <r>
      <rPr>
        <i/>
        <sz val="10"/>
        <rFont val="Arial"/>
        <family val="2"/>
      </rPr>
      <t>)</t>
    </r>
  </si>
  <si>
    <r>
      <t xml:space="preserve">Eckstand
</t>
    </r>
    <r>
      <rPr>
        <i/>
        <sz val="9"/>
        <rFont val="Arial"/>
        <family val="2"/>
      </rPr>
      <t>(251 €/m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Seiten offen;
</t>
    </r>
    <r>
      <rPr>
        <b/>
        <i/>
        <sz val="9"/>
        <rFont val="Arial"/>
        <family val="2"/>
      </rPr>
      <t>mind. 12 m²</t>
    </r>
    <r>
      <rPr>
        <i/>
        <sz val="9"/>
        <rFont val="Arial"/>
        <family val="2"/>
      </rPr>
      <t xml:space="preserve">) </t>
    </r>
  </si>
  <si>
    <r>
      <t xml:space="preserve">Kopfstand
</t>
    </r>
    <r>
      <rPr>
        <i/>
        <sz val="9"/>
        <rFont val="Arial"/>
        <family val="2"/>
      </rPr>
      <t xml:space="preserve">(259 €/m²; 
3 Seiten offen;
</t>
    </r>
    <r>
      <rPr>
        <b/>
        <i/>
        <sz val="9"/>
        <rFont val="Arial"/>
        <family val="2"/>
      </rPr>
      <t>mind. 30 m²</t>
    </r>
    <r>
      <rPr>
        <i/>
        <sz val="9"/>
        <rFont val="Arial"/>
        <family val="2"/>
      </rPr>
      <t xml:space="preserve">) </t>
    </r>
  </si>
  <si>
    <r>
      <t xml:space="preserve">Blockstand
</t>
    </r>
    <r>
      <rPr>
        <i/>
        <sz val="9"/>
        <rFont val="Arial"/>
        <family val="2"/>
      </rPr>
      <t xml:space="preserve">(271 €/m²;
4 Seiten offen;
</t>
    </r>
    <r>
      <rPr>
        <b/>
        <i/>
        <sz val="9"/>
        <rFont val="Arial"/>
        <family val="2"/>
      </rPr>
      <t>mind. 50 m²</t>
    </r>
    <r>
      <rPr>
        <i/>
        <sz val="9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</si>
</sst>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7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55"/>
      <name val="Arial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684A"/>
        <bgColor indexed="64"/>
      </patternFill>
    </fill>
    <fill>
      <patternFill patternType="solid">
        <fgColor rgb="FFEAEFF2"/>
        <bgColor indexed="64"/>
      </patternFill>
    </fill>
    <fill>
      <patternFill patternType="solid">
        <fgColor rgb="FFFBE2D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10" fillId="2" borderId="5" xfId="1" applyFont="1" applyFill="1" applyBorder="1" applyAlignment="1" applyProtection="1">
      <alignment horizontal="right" vertical="center"/>
      <protection hidden="1"/>
    </xf>
    <xf numFmtId="0" fontId="9" fillId="2" borderId="0" xfId="1" applyFill="1" applyBorder="1" applyAlignment="1" applyProtection="1">
      <alignment vertical="center"/>
      <protection hidden="1"/>
    </xf>
    <xf numFmtId="0" fontId="9" fillId="2" borderId="0" xfId="1" applyFill="1" applyBorder="1" applyAlignment="1" applyProtection="1"/>
    <xf numFmtId="0" fontId="0" fillId="2" borderId="0" xfId="0" applyFill="1" applyAlignment="1">
      <alignment horizontal="center" vertical="center"/>
    </xf>
    <xf numFmtId="0" fontId="10" fillId="2" borderId="0" xfId="1" applyFont="1" applyFill="1" applyBorder="1" applyAlignment="1" applyProtection="1">
      <alignment horizontal="right"/>
    </xf>
    <xf numFmtId="0" fontId="0" fillId="0" borderId="0" xfId="0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44" fontId="3" fillId="2" borderId="0" xfId="3" applyFont="1" applyFill="1"/>
    <xf numFmtId="0" fontId="15" fillId="2" borderId="11" xfId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textRotation="45" wrapText="1"/>
      <protection hidden="1"/>
    </xf>
    <xf numFmtId="0" fontId="3" fillId="3" borderId="11" xfId="0" applyFont="1" applyFill="1" applyBorder="1" applyAlignment="1" applyProtection="1">
      <alignment horizontal="center" vertical="center" textRotation="45" wrapText="1"/>
      <protection hidden="1"/>
    </xf>
    <xf numFmtId="0" fontId="3" fillId="4" borderId="14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9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2" xfId="0" applyFont="1" applyBorder="1" applyAlignment="1">
      <alignment horizontal="center" vertical="center" wrapText="1"/>
    </xf>
    <xf numFmtId="44" fontId="16" fillId="2" borderId="18" xfId="3" applyFont="1" applyFill="1" applyBorder="1" applyAlignment="1" applyProtection="1">
      <protection hidden="1"/>
    </xf>
    <xf numFmtId="44" fontId="16" fillId="3" borderId="18" xfId="3" applyFont="1" applyFill="1" applyBorder="1" applyAlignment="1" applyProtection="1">
      <protection hidden="1"/>
    </xf>
    <xf numFmtId="44" fontId="16" fillId="4" borderId="18" xfId="3" applyFont="1" applyFill="1" applyBorder="1" applyAlignment="1" applyProtection="1">
      <protection hidden="1"/>
    </xf>
    <xf numFmtId="44" fontId="16" fillId="5" borderId="18" xfId="3" applyFont="1" applyFill="1" applyBorder="1" applyAlignment="1" applyProtection="1">
      <protection hidden="1"/>
    </xf>
    <xf numFmtId="44" fontId="16" fillId="2" borderId="1" xfId="3" applyFont="1" applyFill="1" applyBorder="1" applyAlignment="1">
      <alignment horizontal="right"/>
    </xf>
    <xf numFmtId="44" fontId="16" fillId="3" borderId="1" xfId="3" applyFont="1" applyFill="1" applyBorder="1" applyAlignment="1" applyProtection="1">
      <protection hidden="1"/>
    </xf>
    <xf numFmtId="44" fontId="16" fillId="4" borderId="1" xfId="3" applyFont="1" applyFill="1" applyBorder="1" applyAlignment="1" applyProtection="1">
      <protection hidden="1"/>
    </xf>
    <xf numFmtId="44" fontId="16" fillId="5" borderId="1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6" fillId="2" borderId="1" xfId="3" applyFont="1" applyFill="1" applyBorder="1" applyAlignment="1" applyProtection="1">
      <protection hidden="1"/>
    </xf>
    <xf numFmtId="44" fontId="16" fillId="6" borderId="1" xfId="3" applyFont="1" applyFill="1" applyBorder="1" applyAlignment="1" applyProtection="1">
      <alignment horizontal="right"/>
      <protection hidden="1"/>
    </xf>
    <xf numFmtId="44" fontId="16" fillId="3" borderId="1" xfId="3" applyFont="1" applyFill="1" applyBorder="1" applyAlignment="1" applyProtection="1">
      <alignment horizontal="right"/>
      <protection hidden="1"/>
    </xf>
    <xf numFmtId="44" fontId="16" fillId="4" borderId="1" xfId="3" applyFont="1" applyFill="1" applyBorder="1" applyAlignment="1" applyProtection="1">
      <alignment horizontal="center"/>
      <protection hidden="1"/>
    </xf>
    <xf numFmtId="44" fontId="16" fillId="5" borderId="1" xfId="3" applyFont="1" applyFill="1" applyBorder="1" applyAlignment="1" applyProtection="1">
      <alignment horizontal="center"/>
      <protection hidden="1"/>
    </xf>
    <xf numFmtId="44" fontId="16" fillId="6" borderId="17" xfId="3" applyFont="1" applyFill="1" applyBorder="1" applyAlignment="1" applyProtection="1">
      <alignment horizontal="right"/>
      <protection hidden="1"/>
    </xf>
    <xf numFmtId="44" fontId="16" fillId="3" borderId="17" xfId="3" applyFont="1" applyFill="1" applyBorder="1" applyAlignment="1" applyProtection="1">
      <alignment horizontal="center"/>
      <protection hidden="1"/>
    </xf>
    <xf numFmtId="44" fontId="16" fillId="4" borderId="17" xfId="3" applyFont="1" applyFill="1" applyBorder="1" applyAlignment="1" applyProtection="1">
      <alignment horizontal="center"/>
      <protection hidden="1"/>
    </xf>
    <xf numFmtId="44" fontId="16" fillId="5" borderId="17" xfId="3" applyFont="1" applyFill="1" applyBorder="1" applyAlignment="1" applyProtection="1">
      <alignment horizontal="center"/>
      <protection hidden="1"/>
    </xf>
    <xf numFmtId="44" fontId="14" fillId="2" borderId="19" xfId="3" applyFont="1" applyFill="1" applyBorder="1" applyAlignment="1" applyProtection="1">
      <protection hidden="1"/>
    </xf>
    <xf numFmtId="44" fontId="14" fillId="3" borderId="19" xfId="3" applyFont="1" applyFill="1" applyBorder="1" applyAlignment="1" applyProtection="1">
      <protection hidden="1"/>
    </xf>
    <xf numFmtId="44" fontId="14" fillId="4" borderId="19" xfId="3" applyFont="1" applyFill="1" applyBorder="1" applyAlignment="1" applyProtection="1">
      <protection hidden="1"/>
    </xf>
    <xf numFmtId="44" fontId="14" fillId="5" borderId="19" xfId="3" applyFont="1" applyFill="1" applyBorder="1" applyAlignment="1" applyProtection="1">
      <protection hidden="1"/>
    </xf>
    <xf numFmtId="44" fontId="14" fillId="2" borderId="0" xfId="3" applyFont="1" applyFill="1" applyBorder="1" applyAlignment="1" applyProtection="1">
      <protection hidden="1"/>
    </xf>
    <xf numFmtId="44" fontId="14" fillId="6" borderId="0" xfId="3" applyFont="1" applyFill="1" applyBorder="1" applyAlignment="1" applyProtection="1">
      <protection hidden="1"/>
    </xf>
    <xf numFmtId="44" fontId="14" fillId="0" borderId="19" xfId="3" applyFont="1" applyFill="1" applyBorder="1" applyAlignment="1" applyProtection="1"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protection hidden="1"/>
    </xf>
    <xf numFmtId="44" fontId="16" fillId="2" borderId="0" xfId="3" applyFont="1" applyFill="1" applyBorder="1" applyAlignment="1" applyProtection="1">
      <protection hidden="1"/>
    </xf>
    <xf numFmtId="44" fontId="18" fillId="2" borderId="0" xfId="3" applyFont="1" applyFill="1" applyBorder="1" applyAlignment="1" applyProtection="1">
      <alignment horizontal="right"/>
      <protection hidden="1"/>
    </xf>
    <xf numFmtId="44" fontId="19" fillId="2" borderId="9" xfId="3" applyFont="1" applyFill="1" applyBorder="1" applyAlignment="1" applyProtection="1">
      <alignment horizontal="right"/>
      <protection hidden="1"/>
    </xf>
    <xf numFmtId="44" fontId="14" fillId="2" borderId="16" xfId="3" applyFont="1" applyFill="1" applyBorder="1" applyAlignment="1" applyProtection="1">
      <protection hidden="1"/>
    </xf>
    <xf numFmtId="9" fontId="18" fillId="2" borderId="0" xfId="3" applyNumberFormat="1" applyFont="1" applyFill="1" applyBorder="1" applyAlignment="1" applyProtection="1">
      <alignment horizontal="right"/>
      <protection hidden="1"/>
    </xf>
    <xf numFmtId="44" fontId="19" fillId="2" borderId="3" xfId="3" applyFont="1" applyFill="1" applyBorder="1" applyAlignment="1" applyProtection="1">
      <alignment horizontal="right"/>
      <protection hidden="1"/>
    </xf>
    <xf numFmtId="44" fontId="14" fillId="2" borderId="4" xfId="3" applyFont="1" applyFill="1" applyBorder="1" applyAlignment="1" applyProtection="1">
      <protection hidden="1"/>
    </xf>
    <xf numFmtId="44" fontId="19" fillId="2" borderId="0" xfId="3" applyFont="1" applyFill="1" applyBorder="1" applyAlignment="1" applyProtection="1">
      <alignment horizontal="right"/>
      <protection hidden="1"/>
    </xf>
    <xf numFmtId="44" fontId="19" fillId="2" borderId="5" xfId="3" applyFont="1" applyFill="1" applyBorder="1" applyAlignment="1" applyProtection="1">
      <alignment horizontal="right"/>
      <protection hidden="1"/>
    </xf>
    <xf numFmtId="44" fontId="14" fillId="2" borderId="5" xfId="3" applyFont="1" applyFill="1" applyBorder="1" applyAlignment="1" applyProtection="1">
      <protection hidden="1"/>
    </xf>
    <xf numFmtId="44" fontId="18" fillId="0" borderId="0" xfId="3" applyFont="1" applyFill="1" applyBorder="1" applyAlignment="1" applyProtection="1">
      <alignment horizontal="right"/>
      <protection hidden="1"/>
    </xf>
    <xf numFmtId="9" fontId="18" fillId="0" borderId="0" xfId="3" applyNumberFormat="1" applyFont="1" applyFill="1" applyBorder="1" applyAlignment="1" applyProtection="1">
      <alignment horizontal="right"/>
      <protection hidden="1"/>
    </xf>
    <xf numFmtId="44" fontId="18" fillId="0" borderId="3" xfId="3" applyFont="1" applyFill="1" applyBorder="1" applyAlignment="1" applyProtection="1">
      <alignment horizontal="right"/>
      <protection hidden="1"/>
    </xf>
    <xf numFmtId="44" fontId="16" fillId="0" borderId="3" xfId="3" applyFont="1" applyFill="1" applyBorder="1" applyAlignment="1" applyProtection="1">
      <protection hidden="1"/>
    </xf>
    <xf numFmtId="44" fontId="16" fillId="0" borderId="0" xfId="3" applyFont="1" applyFill="1" applyBorder="1" applyAlignment="1" applyProtection="1">
      <protection hidden="1"/>
    </xf>
    <xf numFmtId="164" fontId="17" fillId="2" borderId="0" xfId="3" applyNumberFormat="1" applyFont="1" applyFill="1" applyBorder="1" applyAlignment="1" applyProtection="1">
      <alignment horizontal="right"/>
      <protection hidden="1"/>
    </xf>
    <xf numFmtId="44" fontId="19" fillId="0" borderId="3" xfId="3" applyFont="1" applyFill="1" applyBorder="1" applyAlignment="1" applyProtection="1">
      <alignment horizontal="center"/>
      <protection hidden="1"/>
    </xf>
    <xf numFmtId="44" fontId="14" fillId="0" borderId="3" xfId="3" applyFont="1" applyFill="1" applyBorder="1" applyAlignment="1" applyProtection="1"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 vertical="center"/>
    </xf>
    <xf numFmtId="9" fontId="0" fillId="7" borderId="0" xfId="2" applyFont="1" applyFill="1" applyAlignment="1">
      <alignment horizontal="right" vertical="top"/>
    </xf>
    <xf numFmtId="44" fontId="0" fillId="7" borderId="0" xfId="3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0" fillId="7" borderId="0" xfId="0" quotePrefix="1" applyFill="1" applyAlignment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3" fillId="6" borderId="0" xfId="4" applyFont="1" applyFill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5" fillId="6" borderId="5" xfId="0" applyFont="1" applyFill="1" applyBorder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0" fontId="0" fillId="7" borderId="0" xfId="0" applyFill="1" applyAlignment="1">
      <alignment vertical="top"/>
    </xf>
    <xf numFmtId="44" fontId="0" fillId="0" borderId="0" xfId="3" applyFont="1" applyFill="1" applyBorder="1" applyAlignment="1">
      <alignment horizontal="right" vertical="top"/>
    </xf>
    <xf numFmtId="0" fontId="3" fillId="6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5" fillId="2" borderId="0" xfId="0" applyFont="1" applyFill="1" applyAlignment="1" applyProtection="1">
      <alignment horizontal="left" indent="1"/>
      <protection hidden="1"/>
    </xf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0" fillId="2" borderId="0" xfId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>
      <alignment horizontal="center" vertical="center"/>
    </xf>
    <xf numFmtId="0" fontId="3" fillId="0" borderId="0" xfId="3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9" fontId="1" fillId="2" borderId="0" xfId="0" applyNumberFormat="1" applyFont="1" applyFill="1"/>
    <xf numFmtId="44" fontId="16" fillId="5" borderId="12" xfId="3" applyFont="1" applyFill="1" applyBorder="1" applyAlignment="1" applyProtection="1">
      <protection hidden="1"/>
    </xf>
    <xf numFmtId="0" fontId="3" fillId="10" borderId="13" xfId="0" applyFont="1" applyFill="1" applyBorder="1" applyAlignment="1" applyProtection="1">
      <alignment horizontal="center" vertical="center" textRotation="45" wrapText="1"/>
      <protection hidden="1"/>
    </xf>
    <xf numFmtId="44" fontId="16" fillId="10" borderId="18" xfId="3" applyFont="1" applyFill="1" applyBorder="1" applyAlignment="1" applyProtection="1">
      <protection hidden="1"/>
    </xf>
    <xf numFmtId="44" fontId="14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alignment horizontal="right"/>
      <protection hidden="1"/>
    </xf>
    <xf numFmtId="44" fontId="14" fillId="10" borderId="19" xfId="3" applyFont="1" applyFill="1" applyBorder="1" applyAlignment="1" applyProtection="1">
      <protection hidden="1"/>
    </xf>
    <xf numFmtId="10" fontId="1" fillId="0" borderId="0" xfId="0" applyNumberFormat="1" applyFont="1"/>
    <xf numFmtId="0" fontId="1" fillId="2" borderId="0" xfId="0" quotePrefix="1" applyFont="1" applyFill="1" applyAlignment="1">
      <alignment horizontal="left" vertical="center" indent="2"/>
    </xf>
    <xf numFmtId="10" fontId="5" fillId="2" borderId="0" xfId="0" applyNumberFormat="1" applyFont="1" applyFill="1" applyAlignment="1">
      <alignment horizontal="right" vertical="center"/>
    </xf>
    <xf numFmtId="0" fontId="10" fillId="0" borderId="5" xfId="1" applyFont="1" applyBorder="1" applyAlignment="1" applyProtection="1"/>
    <xf numFmtId="0" fontId="1" fillId="2" borderId="0" xfId="0" quotePrefix="1" applyFont="1" applyFill="1" applyProtection="1">
      <protection hidden="1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quotePrefix="1" applyFont="1" applyFill="1" applyAlignment="1">
      <alignment horizontal="left" indent="3"/>
    </xf>
    <xf numFmtId="0" fontId="1" fillId="7" borderId="0" xfId="0" quotePrefix="1" applyFont="1" applyFill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6" fillId="2" borderId="0" xfId="3" applyNumberFormat="1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alignment horizontal="right"/>
      <protection hidden="1"/>
    </xf>
    <xf numFmtId="44" fontId="14" fillId="2" borderId="9" xfId="3" applyFont="1" applyFill="1" applyBorder="1" applyAlignment="1" applyProtection="1">
      <alignment horizontal="right"/>
      <protection hidden="1"/>
    </xf>
    <xf numFmtId="9" fontId="16" fillId="2" borderId="0" xfId="3" applyNumberFormat="1" applyFont="1" applyFill="1" applyBorder="1" applyAlignment="1" applyProtection="1">
      <alignment horizontal="right"/>
      <protection hidden="1"/>
    </xf>
    <xf numFmtId="44" fontId="14" fillId="2" borderId="3" xfId="3" applyFont="1" applyFill="1" applyBorder="1" applyAlignment="1" applyProtection="1">
      <alignment horizontal="right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1" fillId="0" borderId="0" xfId="0" applyNumberFormat="1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9" borderId="0" xfId="0" applyFont="1" applyFill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2" borderId="0" xfId="0" quotePrefix="1" applyFont="1" applyFill="1" applyAlignment="1" applyProtection="1">
      <alignment horizontal="left" vertical="center" indent="2"/>
      <protection hidden="1"/>
    </xf>
    <xf numFmtId="0" fontId="10" fillId="2" borderId="5" xfId="1" applyFont="1" applyFill="1" applyBorder="1" applyAlignment="1" applyProtection="1">
      <alignment horizontal="right"/>
      <protection hidden="1"/>
    </xf>
    <xf numFmtId="0" fontId="9" fillId="2" borderId="0" xfId="1" applyFill="1" applyBorder="1" applyAlignment="1" applyProtection="1">
      <protection hidden="1"/>
    </xf>
    <xf numFmtId="10" fontId="5" fillId="2" borderId="0" xfId="0" applyNumberFormat="1" applyFont="1" applyFill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right"/>
      <protection hidden="1"/>
    </xf>
    <xf numFmtId="0" fontId="0" fillId="2" borderId="7" xfId="0" applyFill="1" applyBorder="1" applyProtection="1"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" fillId="0" borderId="5" xfId="1" applyFont="1" applyBorder="1" applyAlignment="1" applyProtection="1">
      <protection hidden="1"/>
    </xf>
    <xf numFmtId="0" fontId="9" fillId="0" borderId="5" xfId="1" applyBorder="1" applyAlignment="1" applyProtection="1">
      <protection hidden="1"/>
    </xf>
    <xf numFmtId="0" fontId="10" fillId="0" borderId="5" xfId="1" applyFont="1" applyBorder="1" applyAlignment="1" applyProtection="1"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44" fontId="3" fillId="2" borderId="0" xfId="3" applyFont="1" applyFill="1" applyProtection="1">
      <protection hidden="1"/>
    </xf>
    <xf numFmtId="9" fontId="1" fillId="2" borderId="0" xfId="0" applyNumberFormat="1" applyFont="1" applyFill="1" applyProtection="1">
      <protection hidden="1"/>
    </xf>
    <xf numFmtId="0" fontId="12" fillId="0" borderId="0" xfId="1" applyFont="1" applyBorder="1" applyAlignment="1" applyProtection="1">
      <alignment horizontal="right"/>
      <protection hidden="1"/>
    </xf>
    <xf numFmtId="0" fontId="10" fillId="0" borderId="6" xfId="1" applyFont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protection hidden="1"/>
    </xf>
    <xf numFmtId="0" fontId="0" fillId="2" borderId="5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13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11" borderId="17" xfId="0" applyFont="1" applyFill="1" applyBorder="1" applyAlignment="1" applyProtection="1">
      <alignment horizontal="center" vertical="center"/>
      <protection locked="0" hidden="1"/>
    </xf>
    <xf numFmtId="9" fontId="1" fillId="11" borderId="1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horizontal="right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0" fontId="5" fillId="11" borderId="13" xfId="0" applyFont="1" applyFill="1" applyBorder="1" applyAlignment="1" applyProtection="1">
      <alignment horizontal="center" vertical="top" wrapText="1"/>
      <protection hidden="1"/>
    </xf>
    <xf numFmtId="0" fontId="5" fillId="11" borderId="15" xfId="0" applyFont="1" applyFill="1" applyBorder="1" applyAlignment="1" applyProtection="1">
      <alignment horizontal="center" vertical="top" wrapText="1"/>
      <protection hidden="1"/>
    </xf>
    <xf numFmtId="0" fontId="5" fillId="11" borderId="14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" fillId="11" borderId="13" xfId="0" applyFont="1" applyFill="1" applyBorder="1" applyAlignment="1" applyProtection="1">
      <alignment horizontal="center" vertical="center" wrapText="1"/>
      <protection locked="0" hidden="1"/>
    </xf>
    <xf numFmtId="0" fontId="1" fillId="11" borderId="1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Alignment="1" applyProtection="1">
      <alignment horizontal="center" vertical="center"/>
      <protection hidden="1"/>
    </xf>
    <xf numFmtId="7" fontId="16" fillId="0" borderId="2" xfId="3" applyNumberFormat="1" applyFont="1" applyFill="1" applyBorder="1" applyAlignment="1" applyProtection="1">
      <alignment horizontal="center"/>
      <protection hidden="1"/>
    </xf>
    <xf numFmtId="7" fontId="16" fillId="0" borderId="0" xfId="3" applyNumberFormat="1" applyFont="1" applyFill="1" applyBorder="1" applyAlignment="1" applyProtection="1">
      <alignment horizontal="center"/>
      <protection hidden="1"/>
    </xf>
    <xf numFmtId="7" fontId="16" fillId="0" borderId="7" xfId="3" applyNumberFormat="1" applyFont="1" applyFill="1" applyBorder="1" applyAlignment="1" applyProtection="1">
      <alignment horizontal="center"/>
      <protection hidden="1"/>
    </xf>
    <xf numFmtId="0" fontId="12" fillId="0" borderId="5" xfId="1" applyFont="1" applyBorder="1" applyAlignment="1" applyProtection="1">
      <alignment horizontal="right"/>
    </xf>
    <xf numFmtId="0" fontId="12" fillId="0" borderId="2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right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BE2D7"/>
      <color rgb="FFEAEFF2"/>
      <color rgb="FF020005"/>
      <color rgb="FFF0AE6F"/>
      <color rgb="FFEE9A46"/>
      <color rgb="FFEC684A"/>
      <color rgb="FF0F3787"/>
      <color rgb="FF868889"/>
      <color rgb="FFBD1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care-xpo.de/de-de/ausstellen/stand-buchen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21</xdr:row>
      <xdr:rowOff>19050</xdr:rowOff>
    </xdr:from>
    <xdr:to>
      <xdr:col>6</xdr:col>
      <xdr:colOff>666749</xdr:colOff>
      <xdr:row>25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399" y="4638675"/>
          <a:ext cx="7505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*Inhalte der Marketing-Services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(obligatorisch): siehe Besondere Teilnahmebedingungen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Fachmesse care:xpo 2027</a:t>
          </a:r>
        </a:p>
      </xdr:txBody>
    </xdr:sp>
    <xdr:clientData/>
  </xdr:twoCellAnchor>
  <xdr:twoCellAnchor>
    <xdr:from>
      <xdr:col>7</xdr:col>
      <xdr:colOff>9525</xdr:colOff>
      <xdr:row>7</xdr:row>
      <xdr:rowOff>47625</xdr:rowOff>
    </xdr:from>
    <xdr:to>
      <xdr:col>8</xdr:col>
      <xdr:colOff>962025</xdr:colOff>
      <xdr:row>7</xdr:row>
      <xdr:rowOff>142875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58250" y="2133600"/>
          <a:ext cx="2105025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4</xdr:col>
      <xdr:colOff>685801</xdr:colOff>
      <xdr:row>4</xdr:row>
      <xdr:rowOff>1</xdr:rowOff>
    </xdr:from>
    <xdr:to>
      <xdr:col>4</xdr:col>
      <xdr:colOff>971550</xdr:colOff>
      <xdr:row>5</xdr:row>
      <xdr:rowOff>0</xdr:rowOff>
    </xdr:to>
    <xdr:pic>
      <xdr:nvPicPr>
        <xdr:cNvPr id="4" name="Grafik 3" descr="Pfeil nach rechts mit einfarbiger Füllung">
          <a:extLst>
            <a:ext uri="{FF2B5EF4-FFF2-40B4-BE49-F238E27FC236}">
              <a16:creationId xmlns:a16="http://schemas.microsoft.com/office/drawing/2014/main" id="{5FF876C8-A80B-F7DA-0C10-F94B7325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91176" y="1219201"/>
          <a:ext cx="285749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</xdr:row>
      <xdr:rowOff>18809</xdr:rowOff>
    </xdr:from>
    <xdr:to>
      <xdr:col>1</xdr:col>
      <xdr:colOff>2911475</xdr:colOff>
      <xdr:row>6</xdr:row>
      <xdr:rowOff>216940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5D64682-E127-5252-DCCE-4BA7AD23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734"/>
          <a:ext cx="2863851" cy="122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1089986</xdr:colOff>
      <xdr:row>26</xdr:row>
      <xdr:rowOff>153223</xdr:rowOff>
    </xdr:from>
    <xdr:to>
      <xdr:col>9</xdr:col>
      <xdr:colOff>852276</xdr:colOff>
      <xdr:row>31</xdr:row>
      <xdr:rowOff>78266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411" y="5782498"/>
          <a:ext cx="1163293" cy="763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600075</xdr:colOff>
      <xdr:row>31</xdr:row>
      <xdr:rowOff>2064</xdr:rowOff>
    </xdr:from>
    <xdr:ext cx="454548" cy="10688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958388" y="6514783"/>
          <a:ext cx="45454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MARS</a:t>
          </a:r>
        </a:p>
      </xdr:txBody>
    </xdr:sp>
    <xdr:clientData/>
  </xdr:oneCellAnchor>
  <xdr:twoCellAnchor editAs="oneCell">
    <xdr:from>
      <xdr:col>8</xdr:col>
      <xdr:colOff>136245</xdr:colOff>
      <xdr:row>30</xdr:row>
      <xdr:rowOff>28575</xdr:rowOff>
    </xdr:from>
    <xdr:to>
      <xdr:col>8</xdr:col>
      <xdr:colOff>1249427</xdr:colOff>
      <xdr:row>34</xdr:row>
      <xdr:rowOff>152401</xdr:rowOff>
    </xdr:to>
    <xdr:pic>
      <xdr:nvPicPr>
        <xdr:cNvPr id="4" name="Picture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670" y="6324600"/>
          <a:ext cx="1114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1009650</xdr:colOff>
      <xdr:row>34</xdr:row>
      <xdr:rowOff>28575</xdr:rowOff>
    </xdr:from>
    <xdr:ext cx="471604" cy="106889"/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968978" y="7035403"/>
          <a:ext cx="47160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MOON</a:t>
          </a:r>
        </a:p>
      </xdr:txBody>
    </xdr:sp>
    <xdr:clientData/>
  </xdr:oneCellAnchor>
  <xdr:twoCellAnchor>
    <xdr:from>
      <xdr:col>0</xdr:col>
      <xdr:colOff>148672</xdr:colOff>
      <xdr:row>0</xdr:row>
      <xdr:rowOff>77443</xdr:rowOff>
    </xdr:from>
    <xdr:to>
      <xdr:col>11</xdr:col>
      <xdr:colOff>148672</xdr:colOff>
      <xdr:row>39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47624</xdr:colOff>
      <xdr:row>1</xdr:row>
      <xdr:rowOff>123824</xdr:rowOff>
    </xdr:from>
    <xdr:to>
      <xdr:col>4</xdr:col>
      <xdr:colOff>29844</xdr:colOff>
      <xdr:row>1</xdr:row>
      <xdr:rowOff>866775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49" y="285749"/>
          <a:ext cx="4401820" cy="742951"/>
        </a:xfrm>
        <a:prstGeom prst="rect">
          <a:avLst/>
        </a:prstGeom>
      </xdr:spPr>
    </xdr:pic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115955</xdr:colOff>
      <xdr:row>23</xdr:row>
      <xdr:rowOff>82409</xdr:rowOff>
    </xdr:from>
    <xdr:to>
      <xdr:col>8</xdr:col>
      <xdr:colOff>911086</xdr:colOff>
      <xdr:row>27</xdr:row>
      <xdr:rowOff>97100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8380" y="5216384"/>
          <a:ext cx="795131" cy="681440"/>
        </a:xfrm>
        <a:prstGeom prst="rect">
          <a:avLst/>
        </a:prstGeom>
      </xdr:spPr>
    </xdr:pic>
    <xdr:clientData/>
  </xdr:twoCellAnchor>
  <xdr:oneCellAnchor>
    <xdr:from>
      <xdr:col>8</xdr:col>
      <xdr:colOff>971550</xdr:colOff>
      <xdr:row>23</xdr:row>
      <xdr:rowOff>81582</xdr:rowOff>
    </xdr:from>
    <xdr:ext cx="441724" cy="106889"/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939420" y="5274778"/>
          <a:ext cx="44172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JUNO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brau-beviale.de/" TargetMode="External"/><Relationship Id="rId1" Type="http://schemas.openxmlformats.org/officeDocument/2006/relationships/hyperlink" Target="http://www.auma.d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re-xpo.de/de-de/ausstellen/stand-buche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standkonfigurator.de/" TargetMode="External"/><Relationship Id="rId1" Type="http://schemas.openxmlformats.org/officeDocument/2006/relationships/hyperlink" Target="http://www.auma.de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tandkonfigurator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feuertrutz-messe.de/en" TargetMode="External"/><Relationship Id="rId1" Type="http://schemas.openxmlformats.org/officeDocument/2006/relationships/hyperlink" Target="http://www.feuertrutz-messe.de/anmeldung" TargetMode="External"/><Relationship Id="rId6" Type="http://schemas.openxmlformats.org/officeDocument/2006/relationships/hyperlink" Target="http://www.standkonfigurator.de/" TargetMode="External"/><Relationship Id="rId5" Type="http://schemas.openxmlformats.org/officeDocument/2006/relationships/hyperlink" Target="http://www.standconfigurator.com/" TargetMode="External"/><Relationship Id="rId4" Type="http://schemas.openxmlformats.org/officeDocument/2006/relationships/hyperlink" Target="http://www.auma.de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EW252"/>
  <sheetViews>
    <sheetView showGridLines="0" tabSelected="1" zoomScaleNormal="100" workbookViewId="0">
      <selection activeCell="F5" sqref="F5:G5"/>
    </sheetView>
  </sheetViews>
  <sheetFormatPr baseColWidth="10" defaultColWidth="11.453125" defaultRowHeight="12.5" x14ac:dyDescent="0.25"/>
  <cols>
    <col min="1" max="1" width="2.453125" style="29" customWidth="1"/>
    <col min="2" max="2" width="43.54296875" style="143" customWidth="1"/>
    <col min="3" max="3" width="19.453125" style="143" customWidth="1"/>
    <col min="4" max="4" width="8.1796875" style="143" customWidth="1"/>
    <col min="5" max="6" width="15.54296875" style="143" customWidth="1"/>
    <col min="7" max="7" width="17" style="143" customWidth="1"/>
    <col min="8" max="8" width="15.54296875" style="143" customWidth="1"/>
    <col min="9" max="9" width="17.453125" style="143" customWidth="1"/>
    <col min="10" max="10" width="14.26953125" style="143" customWidth="1"/>
    <col min="11" max="11" width="4" style="143" hidden="1" customWidth="1"/>
    <col min="12" max="12" width="2.54296875" style="29" hidden="1" customWidth="1"/>
    <col min="13" max="13" width="7.81640625" style="183" customWidth="1"/>
    <col min="14" max="16" width="11.453125" style="183"/>
    <col min="17" max="19" width="0" style="183" hidden="1" customWidth="1"/>
    <col min="20" max="34" width="11.453125" style="183"/>
    <col min="35" max="78" width="11.453125" style="177"/>
    <col min="79" max="152" width="11.453125" style="148"/>
    <col min="153" max="16384" width="11.453125" style="143"/>
  </cols>
  <sheetData>
    <row r="2" spans="1:153" ht="19.5" customHeight="1" x14ac:dyDescent="0.25">
      <c r="C2" s="144"/>
      <c r="F2" s="192" t="s">
        <v>66</v>
      </c>
      <c r="G2" s="193"/>
      <c r="H2" s="193"/>
      <c r="I2" s="194"/>
      <c r="J2" s="145"/>
      <c r="K2" s="146"/>
      <c r="L2" s="143"/>
      <c r="M2" s="29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EW2" s="148"/>
    </row>
    <row r="3" spans="1:153" s="150" customFormat="1" ht="19.5" customHeight="1" x14ac:dyDescent="0.25">
      <c r="A3" s="149"/>
      <c r="C3" s="151"/>
      <c r="D3" s="143"/>
      <c r="F3" s="195" t="s">
        <v>0</v>
      </c>
      <c r="G3" s="196"/>
      <c r="H3" s="190" t="s">
        <v>1</v>
      </c>
      <c r="I3" s="190" t="s">
        <v>2</v>
      </c>
      <c r="J3" s="152"/>
      <c r="L3" s="149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</row>
    <row r="4" spans="1:153" s="150" customFormat="1" ht="19.5" customHeight="1" x14ac:dyDescent="0.25">
      <c r="A4" s="149"/>
      <c r="C4" s="151"/>
      <c r="D4" s="143"/>
      <c r="F4" s="197"/>
      <c r="G4" s="198"/>
      <c r="H4" s="191"/>
      <c r="I4" s="191"/>
      <c r="J4" s="156"/>
      <c r="L4" s="149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</row>
    <row r="5" spans="1:153" ht="21.75" customHeight="1" x14ac:dyDescent="0.25">
      <c r="B5" s="151"/>
      <c r="C5" s="188" t="s">
        <v>65</v>
      </c>
      <c r="D5" s="188"/>
      <c r="E5" s="189"/>
      <c r="F5" s="199">
        <v>9</v>
      </c>
      <c r="G5" s="200"/>
      <c r="H5" s="184" t="s">
        <v>3</v>
      </c>
      <c r="I5" s="185">
        <v>0.19</v>
      </c>
      <c r="J5" s="157"/>
      <c r="K5" s="158" t="s">
        <v>4</v>
      </c>
      <c r="M5" s="147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</row>
    <row r="6" spans="1:153" ht="12.75" hidden="1" customHeight="1" x14ac:dyDescent="0.25">
      <c r="B6" s="151"/>
      <c r="C6" s="151"/>
      <c r="D6" s="29"/>
      <c r="E6" s="159"/>
      <c r="F6" s="149"/>
      <c r="G6" s="29"/>
      <c r="H6" s="29"/>
      <c r="I6" s="160" t="s">
        <v>5</v>
      </c>
      <c r="K6" s="161"/>
      <c r="L6" s="16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</row>
    <row r="7" spans="1:153" ht="22.5" customHeight="1" x14ac:dyDescent="0.25">
      <c r="B7" s="151"/>
      <c r="C7" s="187" t="s">
        <v>64</v>
      </c>
      <c r="D7" s="187"/>
      <c r="E7" s="187"/>
      <c r="F7" s="201"/>
      <c r="G7" s="201"/>
      <c r="H7" s="163"/>
      <c r="I7" s="160"/>
      <c r="K7" s="161"/>
      <c r="L7" s="162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</row>
    <row r="8" spans="1:153" ht="13.5" customHeight="1" x14ac:dyDescent="0.3">
      <c r="C8" s="151"/>
      <c r="D8" s="29"/>
      <c r="E8" s="159"/>
      <c r="F8" s="164" t="s">
        <v>6</v>
      </c>
      <c r="G8" s="164"/>
      <c r="H8" s="165" t="s">
        <v>67</v>
      </c>
      <c r="I8" s="165"/>
      <c r="J8" s="165"/>
      <c r="K8" s="166"/>
      <c r="L8" s="162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</row>
    <row r="9" spans="1:153" ht="67.5" customHeight="1" x14ac:dyDescent="0.25">
      <c r="B9" s="167" t="s">
        <v>60</v>
      </c>
      <c r="C9" s="117"/>
      <c r="D9" s="142"/>
      <c r="E9" s="121" t="s">
        <v>68</v>
      </c>
      <c r="F9" s="21" t="s">
        <v>69</v>
      </c>
      <c r="G9" s="22" t="s">
        <v>70</v>
      </c>
      <c r="H9" s="23" t="s">
        <v>71</v>
      </c>
      <c r="I9" s="2"/>
      <c r="J9" s="2"/>
      <c r="K9" s="1"/>
      <c r="L9" s="162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</row>
    <row r="10" spans="1:153" ht="13" x14ac:dyDescent="0.3">
      <c r="B10" s="28" t="s">
        <v>7</v>
      </c>
      <c r="C10" s="137"/>
      <c r="D10" s="138"/>
      <c r="E10" s="122">
        <f>224*F5</f>
        <v>2016</v>
      </c>
      <c r="F10" s="35">
        <f>251*F5</f>
        <v>2259</v>
      </c>
      <c r="G10" s="36">
        <f>259*F5</f>
        <v>2331</v>
      </c>
      <c r="H10" s="120">
        <f>271*F5</f>
        <v>2439</v>
      </c>
      <c r="I10" s="2"/>
      <c r="J10" s="2"/>
      <c r="K10" s="1"/>
      <c r="L10" s="162"/>
      <c r="M10" s="114"/>
      <c r="N10" s="114"/>
      <c r="O10" s="114"/>
      <c r="P10" s="114"/>
      <c r="Q10" s="168">
        <v>0</v>
      </c>
      <c r="R10" s="169">
        <v>0.19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</row>
    <row r="11" spans="1:153" ht="3.75" customHeight="1" x14ac:dyDescent="0.25">
      <c r="B11" s="114"/>
      <c r="C11" s="138"/>
      <c r="D11" s="138"/>
      <c r="E11" s="124"/>
      <c r="F11" s="39"/>
      <c r="G11" s="40"/>
      <c r="H11" s="41"/>
      <c r="I11" s="170"/>
      <c r="J11" s="170"/>
      <c r="K11" s="115"/>
      <c r="L11" s="162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</row>
    <row r="12" spans="1:153" ht="3.75" customHeight="1" x14ac:dyDescent="0.25">
      <c r="B12" s="114"/>
      <c r="C12" s="138"/>
      <c r="D12" s="138"/>
      <c r="E12" s="124"/>
      <c r="F12" s="39"/>
      <c r="G12" s="40"/>
      <c r="H12" s="41"/>
      <c r="I12" s="170"/>
      <c r="J12" s="170"/>
      <c r="K12" s="115"/>
      <c r="L12" s="162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</row>
    <row r="13" spans="1:153" x14ac:dyDescent="0.25">
      <c r="B13" s="114" t="s">
        <v>8</v>
      </c>
      <c r="C13" s="138">
        <f>DropDown!C12</f>
        <v>0.6</v>
      </c>
      <c r="D13" s="138" t="s">
        <v>9</v>
      </c>
      <c r="E13" s="124">
        <f>C13*F5</f>
        <v>5.4</v>
      </c>
      <c r="F13" s="39">
        <f>C13*F5</f>
        <v>5.4</v>
      </c>
      <c r="G13" s="40">
        <f>C13*F5</f>
        <v>5.4</v>
      </c>
      <c r="H13" s="41">
        <f>C13*F5</f>
        <v>5.4</v>
      </c>
      <c r="I13" s="171" t="str">
        <f>DropDown!C24</f>
        <v>www.auma.de</v>
      </c>
      <c r="J13" s="172"/>
      <c r="K13" s="7" t="s">
        <v>10</v>
      </c>
      <c r="L13" s="162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</row>
    <row r="14" spans="1:153" ht="3.75" customHeight="1" x14ac:dyDescent="0.25">
      <c r="B14" s="114"/>
      <c r="C14" s="138"/>
      <c r="D14" s="138"/>
      <c r="E14" s="124"/>
      <c r="F14" s="39"/>
      <c r="G14" s="40"/>
      <c r="H14" s="41"/>
      <c r="I14" s="170"/>
      <c r="J14" s="170"/>
      <c r="K14" s="115"/>
      <c r="L14" s="162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</row>
    <row r="15" spans="1:153" x14ac:dyDescent="0.25">
      <c r="B15" s="114" t="s">
        <v>11</v>
      </c>
      <c r="C15" s="138">
        <v>6.4</v>
      </c>
      <c r="D15" s="138" t="s">
        <v>9</v>
      </c>
      <c r="E15" s="124">
        <f>C15*F5</f>
        <v>57.6</v>
      </c>
      <c r="F15" s="39">
        <f>C15*F5</f>
        <v>57.6</v>
      </c>
      <c r="G15" s="40">
        <f>C15*F5</f>
        <v>57.6</v>
      </c>
      <c r="H15" s="41">
        <f>C15*F5</f>
        <v>57.6</v>
      </c>
      <c r="I15" s="2"/>
      <c r="J15" s="2"/>
      <c r="K15" s="1"/>
      <c r="L15" s="162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</row>
    <row r="16" spans="1:153" ht="3.75" customHeight="1" x14ac:dyDescent="0.25">
      <c r="B16" s="114"/>
      <c r="C16" s="138"/>
      <c r="D16" s="65"/>
      <c r="E16" s="124"/>
      <c r="F16" s="39"/>
      <c r="G16" s="40"/>
      <c r="H16" s="41"/>
      <c r="I16" s="2"/>
      <c r="J16" s="2"/>
      <c r="K16" s="1"/>
      <c r="L16" s="162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</row>
    <row r="17" spans="1:152" x14ac:dyDescent="0.25">
      <c r="B17" s="114" t="s">
        <v>12</v>
      </c>
      <c r="C17" s="138">
        <v>679</v>
      </c>
      <c r="D17" s="138" t="s">
        <v>13</v>
      </c>
      <c r="E17" s="125">
        <f>C17</f>
        <v>679</v>
      </c>
      <c r="F17" s="48">
        <f>C17</f>
        <v>679</v>
      </c>
      <c r="G17" s="49">
        <f>C17</f>
        <v>679</v>
      </c>
      <c r="H17" s="50">
        <f>C17</f>
        <v>679</v>
      </c>
      <c r="I17" s="2"/>
      <c r="J17" s="2"/>
      <c r="K17" s="1"/>
      <c r="L17" s="16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</row>
    <row r="18" spans="1:152" ht="14.25" customHeight="1" x14ac:dyDescent="0.3">
      <c r="B18" s="30" t="s">
        <v>61</v>
      </c>
      <c r="C18" s="139"/>
      <c r="D18" s="68"/>
      <c r="E18" s="123">
        <f>SUM(E10:E17)</f>
        <v>2758</v>
      </c>
      <c r="F18" s="43">
        <f>SUM(F10:F17)</f>
        <v>3001</v>
      </c>
      <c r="G18" s="44">
        <f>SUM(G10:G17)</f>
        <v>3073</v>
      </c>
      <c r="H18" s="45">
        <f>SUM(H10:H17)</f>
        <v>3181</v>
      </c>
      <c r="I18" s="2"/>
      <c r="J18" s="2"/>
      <c r="K18" s="1"/>
      <c r="L18" s="162"/>
      <c r="M18" s="114"/>
      <c r="N18" s="114"/>
      <c r="O18" s="114"/>
      <c r="P18" s="186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</row>
    <row r="19" spans="1:152" x14ac:dyDescent="0.25">
      <c r="B19" s="131" t="s">
        <v>62</v>
      </c>
      <c r="C19" s="140">
        <f>I5</f>
        <v>0.19</v>
      </c>
      <c r="D19" s="138" t="s">
        <v>14</v>
      </c>
      <c r="E19" s="124">
        <f>IF($C$19="-auswählen-",0,E18*$C$19)</f>
        <v>524.02</v>
      </c>
      <c r="F19" s="39">
        <f>IF($C$19="-auswählen-",0,F18*$C$19)</f>
        <v>570.19000000000005</v>
      </c>
      <c r="G19" s="40">
        <f>IF($C$19="-auswählen-",0,G18*$C$19)</f>
        <v>583.87</v>
      </c>
      <c r="H19" s="41">
        <f>IF($C$19="-auswählen-",0,H18*$C$19)</f>
        <v>604.39</v>
      </c>
      <c r="I19" s="2"/>
      <c r="J19" s="2"/>
      <c r="K19" s="1"/>
      <c r="L19" s="16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</row>
    <row r="20" spans="1:152" ht="12.75" customHeight="1" thickBot="1" x14ac:dyDescent="0.35">
      <c r="B20" s="31" t="s">
        <v>63</v>
      </c>
      <c r="C20" s="141"/>
      <c r="D20" s="71"/>
      <c r="E20" s="126">
        <f>E18+E19</f>
        <v>3282.02</v>
      </c>
      <c r="F20" s="56">
        <f>F18+F19</f>
        <v>3571.19</v>
      </c>
      <c r="G20" s="57">
        <f>G18+G19</f>
        <v>3656.87</v>
      </c>
      <c r="H20" s="58">
        <f>H18+H19</f>
        <v>3785.39</v>
      </c>
      <c r="I20" s="2"/>
      <c r="J20" s="2"/>
      <c r="K20" s="1"/>
      <c r="L20" s="16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</row>
    <row r="21" spans="1:152" ht="12.75" customHeight="1" thickTop="1" x14ac:dyDescent="0.3">
      <c r="B21" s="28"/>
      <c r="C21" s="72"/>
      <c r="D21" s="59"/>
      <c r="E21" s="59"/>
      <c r="F21" s="60"/>
      <c r="G21" s="60"/>
      <c r="H21" s="60"/>
      <c r="I21" s="2"/>
      <c r="J21" s="2"/>
      <c r="K21" s="1"/>
      <c r="L21" s="16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</row>
    <row r="22" spans="1:152" ht="9.75" customHeight="1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173"/>
      <c r="L22" s="17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</row>
    <row r="23" spans="1:152" s="176" customFormat="1" hidden="1" x14ac:dyDescent="0.25">
      <c r="A23" s="175"/>
      <c r="B23" s="175">
        <v>0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</row>
    <row r="24" spans="1:152" s="176" customFormat="1" hidden="1" x14ac:dyDescent="0.25">
      <c r="A24" s="175"/>
      <c r="B24" s="175">
        <v>6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8"/>
      <c r="CY24" s="148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8"/>
      <c r="DN24" s="148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8"/>
      <c r="ER24" s="148"/>
      <c r="ES24" s="148"/>
      <c r="ET24" s="148"/>
      <c r="EU24" s="148"/>
      <c r="EV24" s="148"/>
    </row>
    <row r="25" spans="1:152" hidden="1" x14ac:dyDescent="0.25">
      <c r="B25" s="29"/>
      <c r="C25" s="29"/>
      <c r="D25" s="29"/>
      <c r="E25" s="29"/>
      <c r="F25" s="29"/>
      <c r="G25" s="29"/>
      <c r="H25" s="29"/>
      <c r="I25" s="29"/>
      <c r="J25" s="29"/>
      <c r="K25" s="29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</row>
    <row r="26" spans="1:152" s="177" customFormat="1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</row>
    <row r="27" spans="1:152" s="177" customFormat="1" ht="13" x14ac:dyDescent="0.3">
      <c r="A27" s="114"/>
      <c r="B27" s="178"/>
      <c r="C27" s="179"/>
      <c r="D27" s="179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</row>
    <row r="28" spans="1:152" s="177" customFormat="1" ht="13" x14ac:dyDescent="0.3">
      <c r="A28" s="114"/>
      <c r="B28" s="143"/>
      <c r="C28" s="179"/>
      <c r="D28" s="147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</row>
    <row r="29" spans="1:152" s="177" customFormat="1" ht="13" x14ac:dyDescent="0.3">
      <c r="A29" s="114"/>
      <c r="B29" s="143"/>
      <c r="C29" s="179"/>
      <c r="D29" s="147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</row>
    <row r="30" spans="1:152" s="177" customFormat="1" x14ac:dyDescent="0.25">
      <c r="A30" s="114"/>
      <c r="B30" s="180"/>
      <c r="C30" s="181"/>
      <c r="D30" s="147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</row>
    <row r="31" spans="1:152" s="177" customFormat="1" ht="13" x14ac:dyDescent="0.3">
      <c r="A31" s="114"/>
      <c r="B31" s="147"/>
      <c r="C31" s="179"/>
      <c r="D31" s="143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</row>
    <row r="32" spans="1:152" s="177" customFormat="1" ht="13" x14ac:dyDescent="0.3">
      <c r="A32" s="114"/>
      <c r="B32" s="147"/>
      <c r="C32" s="179"/>
      <c r="D32" s="179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</row>
    <row r="33" spans="1:47" s="177" customFormat="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</row>
    <row r="34" spans="1:47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</row>
    <row r="35" spans="1:47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</row>
    <row r="36" spans="1:47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</row>
    <row r="37" spans="1:47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</row>
    <row r="38" spans="1:47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</row>
    <row r="39" spans="1:47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</row>
    <row r="40" spans="1:47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</row>
    <row r="41" spans="1:47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</row>
    <row r="42" spans="1:47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</row>
    <row r="43" spans="1:47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</row>
    <row r="44" spans="1:47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</row>
    <row r="45" spans="1:47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</row>
    <row r="46" spans="1:47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</row>
    <row r="47" spans="1:47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</row>
    <row r="48" spans="1:47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</row>
    <row r="49" spans="1:47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</row>
    <row r="50" spans="1:47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</row>
    <row r="51" spans="1:47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</row>
    <row r="52" spans="1:47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</row>
    <row r="53" spans="1:47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</row>
    <row r="54" spans="1:47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</row>
    <row r="55" spans="1:47" x14ac:dyDescent="0.2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</row>
    <row r="56" spans="1:47" x14ac:dyDescent="0.25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</row>
    <row r="57" spans="1:47" x14ac:dyDescent="0.25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</row>
    <row r="58" spans="1:47" x14ac:dyDescent="0.25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</row>
    <row r="59" spans="1:47" x14ac:dyDescent="0.25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</row>
    <row r="60" spans="1:47" x14ac:dyDescent="0.25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</row>
    <row r="61" spans="1:47" x14ac:dyDescent="0.2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</row>
    <row r="62" spans="1:47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</row>
    <row r="63" spans="1:47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</row>
    <row r="64" spans="1:47" x14ac:dyDescent="0.2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</row>
    <row r="65" spans="1:78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</row>
    <row r="66" spans="1:78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</row>
    <row r="67" spans="1:78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147"/>
      <c r="BN67" s="147"/>
      <c r="BO67" s="147"/>
      <c r="BP67" s="147"/>
      <c r="BQ67" s="147"/>
      <c r="BR67" s="147"/>
      <c r="BS67" s="147"/>
      <c r="BT67" s="147"/>
      <c r="BU67" s="147"/>
      <c r="BV67" s="147"/>
      <c r="BW67" s="147"/>
      <c r="BX67" s="147"/>
      <c r="BY67" s="147"/>
      <c r="BZ67" s="147"/>
    </row>
    <row r="68" spans="1:78" s="182" customFormat="1" x14ac:dyDescent="0.25"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47"/>
      <c r="AJ68" s="147"/>
      <c r="AK68" s="147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</row>
    <row r="69" spans="1:78" s="182" customFormat="1" x14ac:dyDescent="0.25"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47"/>
      <c r="AJ69" s="147"/>
      <c r="AK69" s="147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</row>
    <row r="70" spans="1:78" s="182" customFormat="1" x14ac:dyDescent="0.25"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47"/>
      <c r="AJ70" s="147"/>
      <c r="AK70" s="147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</row>
    <row r="71" spans="1:78" s="182" customFormat="1" x14ac:dyDescent="0.25"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47"/>
      <c r="AJ71" s="147"/>
      <c r="AK71" s="147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</row>
    <row r="72" spans="1:78" s="182" customFormat="1" x14ac:dyDescent="0.25"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47"/>
      <c r="AJ72" s="147"/>
      <c r="AK72" s="147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</row>
    <row r="73" spans="1:78" s="182" customFormat="1" x14ac:dyDescent="0.25"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47"/>
      <c r="AJ73" s="147"/>
      <c r="AK73" s="147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</row>
    <row r="74" spans="1:78" s="182" customFormat="1" x14ac:dyDescent="0.25"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47"/>
      <c r="AJ74" s="147"/>
      <c r="AK74" s="147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</row>
    <row r="75" spans="1:78" s="182" customFormat="1" x14ac:dyDescent="0.25"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47"/>
      <c r="AJ75" s="147"/>
      <c r="AK75" s="147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</row>
    <row r="76" spans="1:78" s="182" customFormat="1" x14ac:dyDescent="0.25"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47"/>
      <c r="AJ76" s="147"/>
      <c r="AK76" s="147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</row>
    <row r="77" spans="1:78" s="182" customFormat="1" x14ac:dyDescent="0.25"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47"/>
      <c r="AJ77" s="147"/>
      <c r="AK77" s="147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</row>
    <row r="78" spans="1:78" s="182" customFormat="1" x14ac:dyDescent="0.25"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47"/>
      <c r="AJ78" s="147"/>
      <c r="AK78" s="147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</row>
    <row r="79" spans="1:78" s="182" customFormat="1" x14ac:dyDescent="0.25"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47"/>
      <c r="AJ79" s="147"/>
      <c r="AK79" s="147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</row>
    <row r="80" spans="1:78" s="182" customFormat="1" x14ac:dyDescent="0.25"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47"/>
      <c r="AJ80" s="147"/>
      <c r="AK80" s="147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</row>
    <row r="81" spans="13:78" s="182" customFormat="1" x14ac:dyDescent="0.25"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47"/>
      <c r="AJ81" s="147"/>
      <c r="AK81" s="147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</row>
    <row r="82" spans="13:78" s="182" customFormat="1" x14ac:dyDescent="0.25"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</row>
    <row r="83" spans="13:78" s="182" customFormat="1" x14ac:dyDescent="0.25"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</row>
    <row r="84" spans="13:78" s="182" customFormat="1" x14ac:dyDescent="0.25"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</row>
    <row r="85" spans="13:78" s="182" customFormat="1" x14ac:dyDescent="0.25"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</row>
    <row r="86" spans="13:78" s="182" customFormat="1" x14ac:dyDescent="0.25"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</row>
    <row r="87" spans="13:78" s="182" customFormat="1" x14ac:dyDescent="0.25"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</row>
    <row r="88" spans="13:78" s="182" customFormat="1" x14ac:dyDescent="0.25"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</row>
    <row r="89" spans="13:78" s="182" customFormat="1" x14ac:dyDescent="0.25"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</row>
    <row r="90" spans="13:78" s="182" customFormat="1" x14ac:dyDescent="0.25"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</row>
    <row r="91" spans="13:78" s="182" customFormat="1" x14ac:dyDescent="0.25"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</row>
    <row r="92" spans="13:78" s="182" customFormat="1" x14ac:dyDescent="0.25"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</row>
    <row r="93" spans="13:78" s="182" customFormat="1" x14ac:dyDescent="0.25"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</row>
    <row r="94" spans="13:78" s="182" customFormat="1" x14ac:dyDescent="0.25"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</row>
    <row r="95" spans="13:78" s="182" customFormat="1" x14ac:dyDescent="0.25"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</row>
    <row r="96" spans="13:78" s="182" customFormat="1" x14ac:dyDescent="0.25"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</row>
    <row r="97" spans="13:78" s="182" customFormat="1" x14ac:dyDescent="0.25"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</row>
    <row r="98" spans="13:78" s="182" customFormat="1" x14ac:dyDescent="0.25"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</row>
    <row r="99" spans="13:78" s="182" customFormat="1" x14ac:dyDescent="0.25"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</row>
    <row r="100" spans="13:78" s="182" customFormat="1" x14ac:dyDescent="0.25"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</row>
    <row r="101" spans="13:78" s="182" customFormat="1" x14ac:dyDescent="0.25"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</row>
    <row r="102" spans="13:78" s="182" customFormat="1" x14ac:dyDescent="0.25"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</row>
    <row r="103" spans="13:78" s="182" customFormat="1" x14ac:dyDescent="0.25"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</row>
    <row r="104" spans="13:78" s="182" customFormat="1" x14ac:dyDescent="0.25"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</row>
    <row r="105" spans="13:78" s="182" customFormat="1" x14ac:dyDescent="0.25"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</row>
    <row r="106" spans="13:78" s="182" customFormat="1" x14ac:dyDescent="0.25"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</row>
    <row r="107" spans="13:78" s="182" customFormat="1" x14ac:dyDescent="0.25"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</row>
    <row r="108" spans="13:78" s="182" customFormat="1" x14ac:dyDescent="0.25"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</row>
    <row r="109" spans="13:78" s="182" customFormat="1" x14ac:dyDescent="0.25"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</row>
    <row r="110" spans="13:78" s="182" customFormat="1" x14ac:dyDescent="0.25"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</row>
    <row r="111" spans="13:78" s="182" customFormat="1" x14ac:dyDescent="0.25"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</row>
    <row r="112" spans="13:78" s="182" customFormat="1" x14ac:dyDescent="0.25"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</row>
    <row r="113" spans="13:78" s="182" customFormat="1" x14ac:dyDescent="0.25"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</row>
    <row r="114" spans="13:78" s="182" customFormat="1" x14ac:dyDescent="0.25"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</row>
    <row r="115" spans="13:78" s="182" customFormat="1" x14ac:dyDescent="0.25"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</row>
    <row r="116" spans="13:78" s="182" customFormat="1" x14ac:dyDescent="0.25"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</row>
    <row r="117" spans="13:78" s="182" customFormat="1" x14ac:dyDescent="0.25"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</row>
    <row r="118" spans="13:78" s="182" customFormat="1" x14ac:dyDescent="0.25"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</row>
    <row r="119" spans="13:78" s="182" customFormat="1" x14ac:dyDescent="0.25"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</row>
    <row r="120" spans="13:78" s="182" customFormat="1" x14ac:dyDescent="0.25"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</row>
    <row r="121" spans="13:78" s="182" customFormat="1" x14ac:dyDescent="0.25"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</row>
    <row r="122" spans="13:78" s="182" customFormat="1" x14ac:dyDescent="0.25"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</row>
    <row r="123" spans="13:78" s="182" customFormat="1" x14ac:dyDescent="0.25"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</row>
    <row r="124" spans="13:78" s="182" customFormat="1" x14ac:dyDescent="0.25"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</row>
    <row r="125" spans="13:78" s="182" customFormat="1" x14ac:dyDescent="0.25"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</row>
    <row r="126" spans="13:78" s="182" customFormat="1" x14ac:dyDescent="0.25"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</row>
    <row r="127" spans="13:78" s="182" customFormat="1" x14ac:dyDescent="0.25"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</row>
    <row r="128" spans="13:78" s="182" customFormat="1" x14ac:dyDescent="0.25"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</row>
    <row r="129" spans="13:78" s="182" customFormat="1" x14ac:dyDescent="0.25"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</row>
    <row r="130" spans="13:78" s="182" customFormat="1" x14ac:dyDescent="0.25"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</row>
    <row r="131" spans="13:78" s="182" customFormat="1" x14ac:dyDescent="0.25"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</row>
    <row r="132" spans="13:78" s="182" customFormat="1" x14ac:dyDescent="0.25"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</row>
    <row r="133" spans="13:78" s="182" customFormat="1" x14ac:dyDescent="0.25"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</row>
    <row r="134" spans="13:78" s="182" customFormat="1" x14ac:dyDescent="0.25"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</row>
    <row r="135" spans="13:78" s="182" customFormat="1" x14ac:dyDescent="0.25"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</row>
    <row r="136" spans="13:78" s="182" customFormat="1" x14ac:dyDescent="0.25"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</row>
    <row r="137" spans="13:78" s="182" customFormat="1" x14ac:dyDescent="0.25"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</row>
    <row r="138" spans="13:78" s="182" customFormat="1" x14ac:dyDescent="0.25"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</row>
    <row r="139" spans="13:78" s="182" customFormat="1" x14ac:dyDescent="0.25"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</row>
    <row r="140" spans="13:78" s="182" customFormat="1" x14ac:dyDescent="0.25"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</row>
    <row r="141" spans="13:78" s="182" customFormat="1" x14ac:dyDescent="0.25"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</row>
    <row r="142" spans="13:78" s="182" customFormat="1" x14ac:dyDescent="0.25"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</row>
    <row r="143" spans="13:78" s="182" customFormat="1" x14ac:dyDescent="0.25"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</row>
    <row r="144" spans="13:78" s="182" customFormat="1" x14ac:dyDescent="0.25"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</row>
    <row r="145" spans="13:78" s="182" customFormat="1" x14ac:dyDescent="0.25"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</row>
    <row r="146" spans="13:78" s="182" customFormat="1" x14ac:dyDescent="0.25"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</row>
    <row r="147" spans="13:78" s="182" customFormat="1" x14ac:dyDescent="0.25"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</row>
    <row r="148" spans="13:78" s="182" customFormat="1" x14ac:dyDescent="0.25"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</row>
    <row r="149" spans="13:78" s="182" customFormat="1" x14ac:dyDescent="0.25"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</row>
    <row r="150" spans="13:78" s="182" customFormat="1" x14ac:dyDescent="0.25"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</row>
    <row r="151" spans="13:78" s="182" customFormat="1" x14ac:dyDescent="0.25"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</row>
    <row r="152" spans="13:78" s="182" customFormat="1" x14ac:dyDescent="0.25"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</row>
    <row r="153" spans="13:78" s="182" customFormat="1" x14ac:dyDescent="0.25"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</row>
    <row r="154" spans="13:78" s="182" customFormat="1" x14ac:dyDescent="0.25"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</row>
    <row r="155" spans="13:78" s="182" customFormat="1" x14ac:dyDescent="0.25"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</row>
    <row r="156" spans="13:78" s="182" customFormat="1" x14ac:dyDescent="0.25"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</row>
    <row r="157" spans="13:78" s="182" customFormat="1" x14ac:dyDescent="0.25"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</row>
    <row r="158" spans="13:78" s="182" customFormat="1" x14ac:dyDescent="0.25"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</row>
    <row r="159" spans="13:78" s="182" customFormat="1" x14ac:dyDescent="0.25"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</row>
    <row r="160" spans="13:78" s="182" customFormat="1" x14ac:dyDescent="0.25"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</row>
    <row r="161" spans="13:78" s="182" customFormat="1" x14ac:dyDescent="0.25"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</row>
    <row r="162" spans="13:78" s="182" customFormat="1" x14ac:dyDescent="0.25"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</row>
    <row r="163" spans="13:78" s="182" customFormat="1" x14ac:dyDescent="0.25"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</row>
    <row r="164" spans="13:78" s="182" customFormat="1" x14ac:dyDescent="0.25"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</row>
    <row r="165" spans="13:78" s="182" customFormat="1" x14ac:dyDescent="0.25"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</row>
    <row r="166" spans="13:78" s="182" customFormat="1" x14ac:dyDescent="0.25"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</row>
    <row r="167" spans="13:78" s="182" customFormat="1" x14ac:dyDescent="0.25"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</row>
    <row r="168" spans="13:78" s="182" customFormat="1" x14ac:dyDescent="0.25"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</row>
    <row r="169" spans="13:78" s="182" customFormat="1" x14ac:dyDescent="0.25"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</row>
    <row r="170" spans="13:78" s="182" customFormat="1" x14ac:dyDescent="0.25"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</row>
    <row r="171" spans="13:78" s="182" customFormat="1" x14ac:dyDescent="0.25"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</row>
    <row r="172" spans="13:78" s="182" customFormat="1" x14ac:dyDescent="0.25"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</row>
    <row r="173" spans="13:78" s="182" customFormat="1" x14ac:dyDescent="0.25"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</row>
    <row r="174" spans="13:78" s="182" customFormat="1" x14ac:dyDescent="0.25"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</row>
    <row r="175" spans="13:78" s="182" customFormat="1" x14ac:dyDescent="0.25"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</row>
    <row r="176" spans="13:78" s="182" customFormat="1" x14ac:dyDescent="0.25"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</row>
    <row r="177" spans="13:78" s="182" customFormat="1" x14ac:dyDescent="0.25"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</row>
    <row r="178" spans="13:78" s="182" customFormat="1" x14ac:dyDescent="0.25"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</row>
    <row r="179" spans="13:78" s="182" customFormat="1" x14ac:dyDescent="0.25"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</row>
    <row r="180" spans="13:78" s="182" customFormat="1" x14ac:dyDescent="0.25"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</row>
    <row r="181" spans="13:78" s="182" customFormat="1" x14ac:dyDescent="0.25"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</row>
    <row r="182" spans="13:78" s="182" customFormat="1" x14ac:dyDescent="0.25"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</row>
    <row r="183" spans="13:78" s="182" customFormat="1" x14ac:dyDescent="0.25"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</row>
    <row r="184" spans="13:78" s="182" customFormat="1" x14ac:dyDescent="0.25"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</row>
    <row r="185" spans="13:78" s="182" customFormat="1" x14ac:dyDescent="0.25"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</row>
    <row r="186" spans="13:78" s="182" customFormat="1" x14ac:dyDescent="0.25"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</row>
    <row r="187" spans="13:78" s="182" customFormat="1" x14ac:dyDescent="0.25"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</row>
    <row r="188" spans="13:78" s="182" customFormat="1" x14ac:dyDescent="0.25"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</row>
    <row r="189" spans="13:78" s="182" customFormat="1" x14ac:dyDescent="0.25"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</row>
    <row r="190" spans="13:78" s="182" customFormat="1" x14ac:dyDescent="0.25"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</row>
    <row r="191" spans="13:78" s="182" customFormat="1" x14ac:dyDescent="0.25"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</row>
    <row r="192" spans="13:78" s="182" customFormat="1" x14ac:dyDescent="0.25"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</row>
    <row r="193" spans="13:78" s="182" customFormat="1" x14ac:dyDescent="0.25"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</row>
    <row r="194" spans="13:78" s="182" customFormat="1" x14ac:dyDescent="0.25"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</row>
    <row r="195" spans="13:78" s="182" customFormat="1" x14ac:dyDescent="0.25"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</row>
    <row r="196" spans="13:78" s="182" customFormat="1" x14ac:dyDescent="0.25"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</row>
    <row r="197" spans="13:78" s="182" customFormat="1" x14ac:dyDescent="0.25"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</row>
    <row r="198" spans="13:78" s="182" customFormat="1" x14ac:dyDescent="0.25"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</row>
    <row r="199" spans="13:78" s="182" customFormat="1" x14ac:dyDescent="0.25"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</row>
    <row r="200" spans="13:78" s="182" customFormat="1" x14ac:dyDescent="0.25"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</row>
    <row r="201" spans="13:78" s="182" customFormat="1" x14ac:dyDescent="0.25"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</row>
    <row r="202" spans="13:78" s="182" customFormat="1" x14ac:dyDescent="0.25"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</row>
    <row r="203" spans="13:78" s="182" customFormat="1" x14ac:dyDescent="0.25"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</row>
    <row r="204" spans="13:78" s="182" customFormat="1" x14ac:dyDescent="0.25"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</row>
    <row r="205" spans="13:78" s="182" customFormat="1" x14ac:dyDescent="0.25"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</row>
    <row r="206" spans="13:78" s="182" customFormat="1" x14ac:dyDescent="0.25"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</row>
    <row r="207" spans="13:78" s="182" customFormat="1" x14ac:dyDescent="0.25"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</row>
    <row r="208" spans="13:78" s="182" customFormat="1" x14ac:dyDescent="0.25"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</row>
    <row r="209" spans="13:78" s="182" customFormat="1" x14ac:dyDescent="0.25"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</row>
    <row r="210" spans="13:78" s="182" customFormat="1" x14ac:dyDescent="0.25"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</row>
    <row r="211" spans="13:78" s="182" customFormat="1" x14ac:dyDescent="0.25"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</row>
    <row r="212" spans="13:78" s="182" customFormat="1" x14ac:dyDescent="0.25"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</row>
    <row r="213" spans="13:78" s="182" customFormat="1" x14ac:dyDescent="0.25"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</row>
    <row r="214" spans="13:78" s="182" customFormat="1" x14ac:dyDescent="0.25"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</row>
    <row r="215" spans="13:78" s="182" customFormat="1" x14ac:dyDescent="0.25"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</row>
    <row r="216" spans="13:78" s="182" customFormat="1" x14ac:dyDescent="0.25"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</row>
    <row r="217" spans="13:78" s="182" customFormat="1" x14ac:dyDescent="0.25"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</row>
    <row r="218" spans="13:78" s="182" customFormat="1" x14ac:dyDescent="0.25"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</row>
    <row r="219" spans="13:78" s="182" customFormat="1" x14ac:dyDescent="0.25"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</row>
    <row r="220" spans="13:78" s="182" customFormat="1" x14ac:dyDescent="0.25"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</row>
    <row r="221" spans="13:78" s="182" customFormat="1" x14ac:dyDescent="0.25"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</row>
    <row r="222" spans="13:78" s="182" customFormat="1" x14ac:dyDescent="0.25"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</row>
    <row r="223" spans="13:78" s="182" customFormat="1" x14ac:dyDescent="0.25"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</row>
    <row r="224" spans="13:78" s="182" customFormat="1" x14ac:dyDescent="0.25"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</row>
    <row r="225" spans="13:78" s="182" customFormat="1" x14ac:dyDescent="0.25"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</row>
    <row r="226" spans="13:78" s="182" customFormat="1" x14ac:dyDescent="0.25"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</row>
    <row r="227" spans="13:78" s="182" customFormat="1" x14ac:dyDescent="0.25"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</row>
    <row r="228" spans="13:78" s="182" customFormat="1" x14ac:dyDescent="0.25"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</row>
    <row r="229" spans="13:78" s="182" customFormat="1" x14ac:dyDescent="0.25"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</row>
    <row r="230" spans="13:78" s="182" customFormat="1" x14ac:dyDescent="0.25"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</row>
    <row r="231" spans="13:78" s="182" customFormat="1" x14ac:dyDescent="0.25"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</row>
    <row r="232" spans="13:78" s="182" customFormat="1" x14ac:dyDescent="0.25"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</row>
    <row r="233" spans="13:78" s="182" customFormat="1" x14ac:dyDescent="0.25"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</row>
    <row r="234" spans="13:78" s="182" customFormat="1" x14ac:dyDescent="0.25"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</row>
    <row r="235" spans="13:78" s="182" customFormat="1" x14ac:dyDescent="0.25"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</row>
    <row r="236" spans="13:78" s="182" customFormat="1" x14ac:dyDescent="0.25"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</row>
    <row r="237" spans="13:78" s="182" customFormat="1" x14ac:dyDescent="0.25"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</row>
    <row r="238" spans="13:78" s="182" customFormat="1" x14ac:dyDescent="0.25"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</row>
    <row r="239" spans="13:78" s="182" customFormat="1" x14ac:dyDescent="0.25"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</row>
    <row r="240" spans="13:78" s="182" customFormat="1" x14ac:dyDescent="0.25"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</row>
    <row r="241" spans="13:152" s="182" customFormat="1" x14ac:dyDescent="0.25"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</row>
    <row r="242" spans="13:152" s="182" customFormat="1" x14ac:dyDescent="0.25"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</row>
    <row r="243" spans="13:152" s="182" customFormat="1" x14ac:dyDescent="0.25"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</row>
    <row r="244" spans="13:152" s="182" customFormat="1" x14ac:dyDescent="0.25"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</row>
    <row r="245" spans="13:152" s="182" customFormat="1" x14ac:dyDescent="0.25"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</row>
    <row r="246" spans="13:152" s="182" customFormat="1" x14ac:dyDescent="0.25"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</row>
    <row r="247" spans="13:152" s="182" customFormat="1" x14ac:dyDescent="0.25"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</row>
    <row r="248" spans="13:152" s="182" customFormat="1" x14ac:dyDescent="0.25"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</row>
    <row r="249" spans="13:152" s="29" customFormat="1" x14ac:dyDescent="0.25"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82"/>
      <c r="CB249" s="182"/>
      <c r="CC249" s="182"/>
      <c r="CD249" s="182"/>
      <c r="CE249" s="182"/>
      <c r="CF249" s="182"/>
      <c r="CG249" s="182"/>
      <c r="CH249" s="182"/>
      <c r="CI249" s="182"/>
      <c r="CJ249" s="182"/>
      <c r="CK249" s="182"/>
      <c r="CL249" s="182"/>
      <c r="CM249" s="182"/>
      <c r="CN249" s="182"/>
      <c r="CO249" s="182"/>
      <c r="CP249" s="182"/>
      <c r="CQ249" s="182"/>
      <c r="CR249" s="182"/>
      <c r="CS249" s="182"/>
      <c r="CT249" s="182"/>
      <c r="CU249" s="182"/>
      <c r="CV249" s="182"/>
      <c r="CW249" s="182"/>
      <c r="CX249" s="182"/>
      <c r="CY249" s="182"/>
      <c r="CZ249" s="182"/>
      <c r="DA249" s="182"/>
      <c r="DB249" s="182"/>
      <c r="DC249" s="182"/>
      <c r="DD249" s="182"/>
      <c r="DE249" s="182"/>
      <c r="DF249" s="182"/>
      <c r="DG249" s="182"/>
      <c r="DH249" s="182"/>
      <c r="DI249" s="182"/>
      <c r="DJ249" s="182"/>
      <c r="DK249" s="182"/>
      <c r="DL249" s="182"/>
      <c r="DM249" s="182"/>
      <c r="DN249" s="182"/>
      <c r="DO249" s="182"/>
      <c r="DP249" s="182"/>
      <c r="DQ249" s="182"/>
      <c r="DR249" s="182"/>
      <c r="DS249" s="182"/>
      <c r="DT249" s="182"/>
      <c r="DU249" s="182"/>
      <c r="DV249" s="182"/>
      <c r="DW249" s="182"/>
      <c r="DX249" s="182"/>
      <c r="DY249" s="182"/>
      <c r="DZ249" s="182"/>
      <c r="EA249" s="182"/>
      <c r="EB249" s="182"/>
      <c r="EC249" s="182"/>
      <c r="ED249" s="182"/>
      <c r="EE249" s="182"/>
      <c r="EF249" s="182"/>
      <c r="EG249" s="182"/>
      <c r="EH249" s="182"/>
      <c r="EI249" s="182"/>
      <c r="EJ249" s="182"/>
      <c r="EK249" s="182"/>
      <c r="EL249" s="182"/>
      <c r="EM249" s="182"/>
      <c r="EN249" s="182"/>
      <c r="EO249" s="182"/>
      <c r="EP249" s="182"/>
      <c r="EQ249" s="182"/>
      <c r="ER249" s="182"/>
      <c r="ES249" s="182"/>
      <c r="ET249" s="182"/>
      <c r="EU249" s="182"/>
      <c r="EV249" s="182"/>
    </row>
    <row r="250" spans="13:152" s="29" customFormat="1" x14ac:dyDescent="0.25"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82"/>
      <c r="CB250" s="182"/>
      <c r="CC250" s="182"/>
      <c r="CD250" s="182"/>
      <c r="CE250" s="182"/>
      <c r="CF250" s="182"/>
      <c r="CG250" s="182"/>
      <c r="CH250" s="182"/>
      <c r="CI250" s="182"/>
      <c r="CJ250" s="182"/>
      <c r="CK250" s="182"/>
      <c r="CL250" s="182"/>
      <c r="CM250" s="182"/>
      <c r="CN250" s="182"/>
      <c r="CO250" s="182"/>
      <c r="CP250" s="182"/>
      <c r="CQ250" s="182"/>
      <c r="CR250" s="182"/>
      <c r="CS250" s="182"/>
      <c r="CT250" s="182"/>
      <c r="CU250" s="182"/>
      <c r="CV250" s="182"/>
      <c r="CW250" s="182"/>
      <c r="CX250" s="182"/>
      <c r="CY250" s="182"/>
      <c r="CZ250" s="182"/>
      <c r="DA250" s="182"/>
      <c r="DB250" s="182"/>
      <c r="DC250" s="182"/>
      <c r="DD250" s="182"/>
      <c r="DE250" s="182"/>
      <c r="DF250" s="182"/>
      <c r="DG250" s="182"/>
      <c r="DH250" s="182"/>
      <c r="DI250" s="182"/>
      <c r="DJ250" s="182"/>
      <c r="DK250" s="182"/>
      <c r="DL250" s="182"/>
      <c r="DM250" s="182"/>
      <c r="DN250" s="182"/>
      <c r="DO250" s="182"/>
      <c r="DP250" s="182"/>
      <c r="DQ250" s="182"/>
      <c r="DR250" s="182"/>
      <c r="DS250" s="182"/>
      <c r="DT250" s="182"/>
      <c r="DU250" s="182"/>
      <c r="DV250" s="182"/>
      <c r="DW250" s="182"/>
      <c r="DX250" s="182"/>
      <c r="DY250" s="182"/>
      <c r="DZ250" s="182"/>
      <c r="EA250" s="182"/>
      <c r="EB250" s="182"/>
      <c r="EC250" s="182"/>
      <c r="ED250" s="182"/>
      <c r="EE250" s="182"/>
      <c r="EF250" s="182"/>
      <c r="EG250" s="182"/>
      <c r="EH250" s="182"/>
      <c r="EI250" s="182"/>
      <c r="EJ250" s="182"/>
      <c r="EK250" s="182"/>
      <c r="EL250" s="182"/>
      <c r="EM250" s="182"/>
      <c r="EN250" s="182"/>
      <c r="EO250" s="182"/>
      <c r="EP250" s="182"/>
      <c r="EQ250" s="182"/>
      <c r="ER250" s="182"/>
      <c r="ES250" s="182"/>
      <c r="ET250" s="182"/>
      <c r="EU250" s="182"/>
      <c r="EV250" s="182"/>
    </row>
    <row r="251" spans="13:152" s="29" customFormat="1" x14ac:dyDescent="0.25"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82"/>
      <c r="CB251" s="182"/>
      <c r="CC251" s="182"/>
      <c r="CD251" s="182"/>
      <c r="CE251" s="182"/>
      <c r="CF251" s="182"/>
      <c r="CG251" s="182"/>
      <c r="CH251" s="182"/>
      <c r="CI251" s="182"/>
      <c r="CJ251" s="182"/>
      <c r="CK251" s="182"/>
      <c r="CL251" s="182"/>
      <c r="CM251" s="182"/>
      <c r="CN251" s="182"/>
      <c r="CO251" s="182"/>
      <c r="CP251" s="182"/>
      <c r="CQ251" s="182"/>
      <c r="CR251" s="182"/>
      <c r="CS251" s="182"/>
      <c r="CT251" s="182"/>
      <c r="CU251" s="182"/>
      <c r="CV251" s="182"/>
      <c r="CW251" s="182"/>
      <c r="CX251" s="182"/>
      <c r="CY251" s="182"/>
      <c r="CZ251" s="182"/>
      <c r="DA251" s="182"/>
      <c r="DB251" s="182"/>
      <c r="DC251" s="182"/>
      <c r="DD251" s="182"/>
      <c r="DE251" s="182"/>
      <c r="DF251" s="182"/>
      <c r="DG251" s="182"/>
      <c r="DH251" s="182"/>
      <c r="DI251" s="182"/>
      <c r="DJ251" s="182"/>
      <c r="DK251" s="182"/>
      <c r="DL251" s="182"/>
      <c r="DM251" s="182"/>
      <c r="DN251" s="182"/>
      <c r="DO251" s="182"/>
      <c r="DP251" s="182"/>
      <c r="DQ251" s="182"/>
      <c r="DR251" s="182"/>
      <c r="DS251" s="182"/>
      <c r="DT251" s="182"/>
      <c r="DU251" s="182"/>
      <c r="DV251" s="182"/>
      <c r="DW251" s="182"/>
      <c r="DX251" s="182"/>
      <c r="DY251" s="182"/>
      <c r="DZ251" s="182"/>
      <c r="EA251" s="182"/>
      <c r="EB251" s="182"/>
      <c r="EC251" s="182"/>
      <c r="ED251" s="182"/>
      <c r="EE251" s="182"/>
      <c r="EF251" s="182"/>
      <c r="EG251" s="182"/>
      <c r="EH251" s="182"/>
      <c r="EI251" s="182"/>
      <c r="EJ251" s="182"/>
      <c r="EK251" s="182"/>
      <c r="EL251" s="182"/>
      <c r="EM251" s="182"/>
      <c r="EN251" s="182"/>
      <c r="EO251" s="182"/>
      <c r="EP251" s="182"/>
      <c r="EQ251" s="182"/>
      <c r="ER251" s="182"/>
      <c r="ES251" s="182"/>
      <c r="ET251" s="182"/>
      <c r="EU251" s="182"/>
      <c r="EV251" s="182"/>
    </row>
    <row r="252" spans="13:152" s="29" customFormat="1" x14ac:dyDescent="0.25"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82"/>
      <c r="CB252" s="182"/>
      <c r="CC252" s="182"/>
      <c r="CD252" s="182"/>
      <c r="CE252" s="182"/>
      <c r="CF252" s="182"/>
      <c r="CG252" s="182"/>
      <c r="CH252" s="182"/>
      <c r="CI252" s="182"/>
      <c r="CJ252" s="182"/>
      <c r="CK252" s="182"/>
      <c r="CL252" s="182"/>
      <c r="CM252" s="182"/>
      <c r="CN252" s="182"/>
      <c r="CO252" s="182"/>
      <c r="CP252" s="182"/>
      <c r="CQ252" s="182"/>
      <c r="CR252" s="182"/>
      <c r="CS252" s="182"/>
      <c r="CT252" s="182"/>
      <c r="CU252" s="182"/>
      <c r="CV252" s="182"/>
      <c r="CW252" s="182"/>
      <c r="CX252" s="182"/>
      <c r="CY252" s="182"/>
      <c r="CZ252" s="182"/>
      <c r="DA252" s="182"/>
      <c r="DB252" s="182"/>
      <c r="DC252" s="182"/>
      <c r="DD252" s="182"/>
      <c r="DE252" s="182"/>
      <c r="DF252" s="182"/>
      <c r="DG252" s="182"/>
      <c r="DH252" s="182"/>
      <c r="DI252" s="182"/>
      <c r="DJ252" s="182"/>
      <c r="DK252" s="182"/>
      <c r="DL252" s="182"/>
      <c r="DM252" s="182"/>
      <c r="DN252" s="182"/>
      <c r="DO252" s="182"/>
      <c r="DP252" s="182"/>
      <c r="DQ252" s="182"/>
      <c r="DR252" s="182"/>
      <c r="DS252" s="182"/>
      <c r="DT252" s="182"/>
      <c r="DU252" s="182"/>
      <c r="DV252" s="182"/>
      <c r="DW252" s="182"/>
      <c r="DX252" s="182"/>
      <c r="DY252" s="182"/>
      <c r="DZ252" s="182"/>
      <c r="EA252" s="182"/>
      <c r="EB252" s="182"/>
      <c r="EC252" s="182"/>
      <c r="ED252" s="182"/>
      <c r="EE252" s="182"/>
      <c r="EF252" s="182"/>
      <c r="EG252" s="182"/>
      <c r="EH252" s="182"/>
      <c r="EI252" s="182"/>
      <c r="EJ252" s="182"/>
      <c r="EK252" s="182"/>
      <c r="EL252" s="182"/>
      <c r="EM252" s="182"/>
      <c r="EN252" s="182"/>
      <c r="EO252" s="182"/>
      <c r="EP252" s="182"/>
      <c r="EQ252" s="182"/>
      <c r="ER252" s="182"/>
      <c r="ES252" s="182"/>
      <c r="ET252" s="182"/>
      <c r="EU252" s="182"/>
      <c r="EV252" s="182"/>
    </row>
  </sheetData>
  <sheetProtection algorithmName="SHA-512" hashValue="cgvNaKs/ILzKrGUB/74QIzIXquAi4ZHcForYB5D9yMId+sW+srLV5pqTahveNwVNr+RnUnnNnHTyl7IS6Rkafg==" saltValue="mtKcXJHiXhzW7OiU/7oRAg==" spinCount="100000" sheet="1" objects="1" scenarios="1" selectLockedCells="1"/>
  <dataConsolidate/>
  <mergeCells count="8">
    <mergeCell ref="C7:E7"/>
    <mergeCell ref="C5:E5"/>
    <mergeCell ref="I3:I4"/>
    <mergeCell ref="H3:H4"/>
    <mergeCell ref="F2:I2"/>
    <mergeCell ref="F3:G4"/>
    <mergeCell ref="F5:G5"/>
    <mergeCell ref="F7:G7"/>
  </mergeCells>
  <phoneticPr fontId="6" type="noConversion"/>
  <conditionalFormatting sqref="C9">
    <cfRule type="cellIs" dxfId="5" priority="17" stopIfTrue="1" operator="greaterThan">
      <formula>""""""</formula>
    </cfRule>
  </conditionalFormatting>
  <dataValidations count="1">
    <dataValidation type="list" allowBlank="1" showInputMessage="1" showErrorMessage="1" sqref="H5" xr:uid="{00000000-0002-0000-0000-000000000000}">
      <formula1>Stand_typ</formula1>
    </dataValidation>
  </dataValidations>
  <hyperlinks>
    <hyperlink ref="K13" r:id="rId1" xr:uid="{00000000-0004-0000-0000-000000000000}"/>
    <hyperlink ref="K5" r:id="rId2" xr:uid="{00000000-0004-0000-0000-000001000000}"/>
    <hyperlink ref="I13" r:id="rId3" display="www.auma.de" xr:uid="{00000000-0004-0000-0000-000002000000}"/>
    <hyperlink ref="H8" r:id="rId4" xr:uid="{64239AE5-9D46-4074-85B1-9A54EFA30D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8" orientation="landscape" r:id="rId5"/>
  <headerFooter alignWithMargins="0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2124CF8-6525-4643-87D6-AA2B7AB75223}">
            <xm:f>$H$5=DropDown!$A$7</xm:f>
            <x14:dxf>
              <fill>
                <patternFill>
                  <bgColor rgb="FFFBE2D7"/>
                </patternFill>
              </fill>
            </x14:dxf>
          </x14:cfRule>
          <xm:sqref>E9:E20</xm:sqref>
        </x14:conditionalFormatting>
        <x14:conditionalFormatting xmlns:xm="http://schemas.microsoft.com/office/excel/2006/main">
          <x14:cfRule type="expression" priority="3" id="{5AE510C8-822B-4A58-8EE9-0B1162A5CBD4}">
            <xm:f>$H$5=DropDown!$A$8</xm:f>
            <x14:dxf>
              <fill>
                <patternFill>
                  <bgColor rgb="FFFBE2D7"/>
                </patternFill>
              </fill>
            </x14:dxf>
          </x14:cfRule>
          <xm:sqref>F9:F20</xm:sqref>
        </x14:conditionalFormatting>
        <x14:conditionalFormatting xmlns:xm="http://schemas.microsoft.com/office/excel/2006/main">
          <x14:cfRule type="expression" priority="2" id="{1A5C1444-7D29-4660-81E5-FDE465EDE4A9}">
            <xm:f>$H$5=DropDown!$A$9</xm:f>
            <x14:dxf>
              <fill>
                <patternFill>
                  <bgColor rgb="FFFBE2D7"/>
                </patternFill>
              </fill>
            </x14:dxf>
          </x14:cfRule>
          <xm:sqref>G9:G20</xm:sqref>
        </x14:conditionalFormatting>
        <x14:conditionalFormatting xmlns:xm="http://schemas.microsoft.com/office/excel/2006/main">
          <x14:cfRule type="expression" priority="1" id="{72C54E50-97EA-4B37-A8CD-A683DD9BC4FE}">
            <xm:f>$H$5=DropDown!$A$10</xm:f>
            <x14:dxf>
              <fill>
                <patternFill>
                  <bgColor rgb="FFFBE2D7"/>
                </patternFill>
              </fill>
            </x14:dxf>
          </x14:cfRule>
          <xm:sqref>H9:H20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DropDown!$C$3:$C$5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7"/>
  <sheetViews>
    <sheetView showGridLines="0" zoomScaleNormal="100" workbookViewId="0">
      <selection activeCell="N9" sqref="N9"/>
    </sheetView>
  </sheetViews>
  <sheetFormatPr baseColWidth="10" defaultColWidth="11.453125" defaultRowHeight="12.5" x14ac:dyDescent="0.25"/>
  <cols>
    <col min="1" max="1" width="2.453125" style="4" customWidth="1"/>
    <col min="2" max="2" width="38.81640625" customWidth="1"/>
    <col min="3" max="3" width="19.453125" customWidth="1"/>
    <col min="4" max="4" width="8.1796875" customWidth="1"/>
    <col min="5" max="8" width="12.54296875" customWidth="1"/>
    <col min="9" max="9" width="21" customWidth="1"/>
    <col min="10" max="10" width="16.453125" customWidth="1"/>
    <col min="11" max="11" width="2.453125" customWidth="1"/>
    <col min="12" max="15" width="11.453125" style="16"/>
    <col min="16" max="18" width="0" style="16" hidden="1" customWidth="1"/>
    <col min="19" max="33" width="11.453125" style="16"/>
    <col min="34" max="77" width="11.453125" style="17"/>
    <col min="78" max="151" width="11.453125" style="14"/>
  </cols>
  <sheetData>
    <row r="2" spans="1:152" ht="78" customHeight="1" x14ac:dyDescent="0.25">
      <c r="C2" s="127"/>
      <c r="F2" s="208" t="s">
        <v>15</v>
      </c>
      <c r="G2" s="209"/>
      <c r="H2" s="209"/>
      <c r="I2" s="209"/>
      <c r="J2" s="209"/>
      <c r="K2" s="209"/>
      <c r="L2" s="4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EV2" s="14"/>
    </row>
    <row r="3" spans="1:152" s="12" customFormat="1" ht="20.25" customHeight="1" x14ac:dyDescent="0.25">
      <c r="A3" s="10"/>
      <c r="C3" s="24"/>
      <c r="D3"/>
      <c r="F3" s="215" t="s">
        <v>16</v>
      </c>
      <c r="G3" s="219" t="s">
        <v>17</v>
      </c>
      <c r="H3" s="220"/>
      <c r="I3" s="110" t="e">
        <f>DropDown!#REF!</f>
        <v>#REF!</v>
      </c>
      <c r="J3" s="217" t="s">
        <v>18</v>
      </c>
      <c r="K3" s="33"/>
      <c r="L3" s="10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</row>
    <row r="4" spans="1:152" s="12" customFormat="1" ht="20.25" customHeight="1" x14ac:dyDescent="0.25">
      <c r="A4" s="10"/>
      <c r="C4" s="24"/>
      <c r="D4"/>
      <c r="F4" s="216"/>
      <c r="G4" s="221"/>
      <c r="H4" s="222"/>
      <c r="I4" s="111" t="e">
        <f>DropDown!#REF!</f>
        <v>#REF!</v>
      </c>
      <c r="J4" s="218"/>
      <c r="K4" s="109"/>
      <c r="L4" s="10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</row>
    <row r="5" spans="1:152" ht="21.75" customHeight="1" x14ac:dyDescent="0.25">
      <c r="B5" s="24"/>
      <c r="C5" s="210" t="s">
        <v>19</v>
      </c>
      <c r="D5" s="210"/>
      <c r="E5" s="211"/>
      <c r="F5" s="19"/>
      <c r="G5" s="212">
        <v>50</v>
      </c>
      <c r="H5" s="213"/>
      <c r="I5" s="132" t="s">
        <v>20</v>
      </c>
      <c r="J5" s="133">
        <v>0.19</v>
      </c>
      <c r="K5" s="128"/>
      <c r="L5" s="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EV5" s="14"/>
    </row>
    <row r="6" spans="1:152" ht="12.75" hidden="1" customHeight="1" x14ac:dyDescent="0.25">
      <c r="B6" s="24"/>
      <c r="C6" s="24"/>
      <c r="D6" s="4"/>
      <c r="E6" s="9"/>
      <c r="F6" s="10"/>
      <c r="G6" s="4"/>
      <c r="H6" s="4"/>
      <c r="I6" s="129" t="s">
        <v>5</v>
      </c>
      <c r="K6" s="11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</row>
    <row r="7" spans="1:152" ht="12.75" customHeight="1" x14ac:dyDescent="0.25">
      <c r="B7" s="24"/>
      <c r="C7" s="24"/>
      <c r="D7" s="4"/>
      <c r="E7" s="9"/>
      <c r="F7" s="10"/>
      <c r="G7" s="4"/>
      <c r="H7" s="4"/>
      <c r="I7" s="129"/>
      <c r="K7" s="11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</row>
    <row r="8" spans="1:152" ht="13.5" customHeight="1" x14ac:dyDescent="0.25">
      <c r="C8" s="24"/>
      <c r="D8" s="4"/>
      <c r="E8" s="9"/>
      <c r="F8" s="10"/>
      <c r="G8" s="4"/>
      <c r="H8" s="4"/>
      <c r="I8" s="205" t="str">
        <f>DropDown!E23</f>
        <v>www.feuertrutz-messe.de/en</v>
      </c>
      <c r="J8" s="214"/>
      <c r="K8" s="130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</row>
    <row r="9" spans="1:152" ht="63" customHeight="1" x14ac:dyDescent="0.25">
      <c r="B9" s="108" t="s">
        <v>21</v>
      </c>
      <c r="C9" s="3"/>
      <c r="D9" s="1"/>
      <c r="E9" s="20" t="s">
        <v>22</v>
      </c>
      <c r="F9" s="21" t="s">
        <v>23</v>
      </c>
      <c r="G9" s="22" t="s">
        <v>24</v>
      </c>
      <c r="H9" s="23" t="s">
        <v>25</v>
      </c>
      <c r="I9" s="2"/>
      <c r="J9" s="2"/>
      <c r="K9" s="1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</row>
    <row r="10" spans="1:152" ht="13" x14ac:dyDescent="0.3">
      <c r="B10" s="28" t="s">
        <v>26</v>
      </c>
      <c r="C10" s="80"/>
      <c r="D10" s="63"/>
      <c r="E10" s="34">
        <f>IF(G5&lt;15,0,DropDown!C7*Englisch!G5)</f>
        <v>10150</v>
      </c>
      <c r="F10" s="35">
        <f>IF(G5&lt;20,0,DropDown!C8*Englisch!G5)</f>
        <v>11050</v>
      </c>
      <c r="G10" s="36">
        <f>IF(G5&lt;25,0,DropDown!C9*Englisch!G5)</f>
        <v>11450</v>
      </c>
      <c r="H10" s="37">
        <f>IF(G5&lt;30,0,DropDown!C10*Englisch!G5)</f>
        <v>11900</v>
      </c>
      <c r="I10" s="2"/>
      <c r="J10" s="2"/>
      <c r="K10" s="1"/>
      <c r="L10" s="113"/>
      <c r="M10" s="113"/>
      <c r="N10" s="113"/>
      <c r="O10" s="113"/>
      <c r="P10" s="18">
        <v>0</v>
      </c>
      <c r="Q10" s="119">
        <v>0.19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</row>
    <row r="11" spans="1:152" x14ac:dyDescent="0.25">
      <c r="B11" s="112" t="e">
        <f>DropDown!#REF!</f>
        <v>#REF!</v>
      </c>
      <c r="C11" s="63" t="e">
        <f>IF(I5="yes",DropDown!#REF!,0)</f>
        <v>#REF!</v>
      </c>
      <c r="D11" s="63" t="s">
        <v>27</v>
      </c>
      <c r="E11" s="38" t="e">
        <f>-(C11*G5)</f>
        <v>#REF!</v>
      </c>
      <c r="F11" s="39" t="e">
        <f>-(C11*G5)</f>
        <v>#REF!</v>
      </c>
      <c r="G11" s="40" t="e">
        <f>-(G5*C11)</f>
        <v>#REF!</v>
      </c>
      <c r="H11" s="41" t="e">
        <f>-(G5*C11)</f>
        <v>#REF!</v>
      </c>
      <c r="I11" s="134"/>
      <c r="J11" s="2"/>
      <c r="K11" s="1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</row>
    <row r="12" spans="1:152" ht="7.5" customHeight="1" x14ac:dyDescent="0.3">
      <c r="B12" s="28"/>
      <c r="C12" s="64"/>
      <c r="D12" s="65"/>
      <c r="E12" s="42"/>
      <c r="F12" s="43"/>
      <c r="G12" s="44"/>
      <c r="H12" s="45"/>
      <c r="I12" s="2"/>
      <c r="J12" s="2"/>
      <c r="K12" s="1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</row>
    <row r="13" spans="1:152" x14ac:dyDescent="0.25">
      <c r="B13" s="29" t="s">
        <v>28</v>
      </c>
      <c r="C13" s="66">
        <f>DropDown!C12</f>
        <v>0.6</v>
      </c>
      <c r="D13" s="63" t="s">
        <v>27</v>
      </c>
      <c r="E13" s="46">
        <f>C13*G5</f>
        <v>30</v>
      </c>
      <c r="F13" s="39">
        <f>C13*G5</f>
        <v>30</v>
      </c>
      <c r="G13" s="40">
        <f>C13*G5</f>
        <v>30</v>
      </c>
      <c r="H13" s="41">
        <f>C13*G5</f>
        <v>30</v>
      </c>
      <c r="I13" s="206" t="str">
        <f>DropDown!E24</f>
        <v>www.auma.de/en/</v>
      </c>
      <c r="J13" s="207"/>
      <c r="K13" s="7" t="s">
        <v>10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</row>
    <row r="14" spans="1:152" ht="4.5" customHeight="1" x14ac:dyDescent="0.25">
      <c r="B14" s="29"/>
      <c r="C14" s="66"/>
      <c r="D14" s="65"/>
      <c r="E14" s="46"/>
      <c r="F14" s="39"/>
      <c r="G14" s="40"/>
      <c r="H14" s="41"/>
      <c r="I14" s="2"/>
      <c r="J14" s="2"/>
      <c r="K14" s="1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</row>
    <row r="15" spans="1:152" x14ac:dyDescent="0.25">
      <c r="B15" s="29" t="s">
        <v>29</v>
      </c>
      <c r="C15" s="66">
        <f>DropDown!C14</f>
        <v>630</v>
      </c>
      <c r="D15" s="63" t="s">
        <v>30</v>
      </c>
      <c r="E15" s="47">
        <f>C15</f>
        <v>630</v>
      </c>
      <c r="F15" s="48">
        <f>C15</f>
        <v>630</v>
      </c>
      <c r="G15" s="49">
        <f>C15</f>
        <v>630</v>
      </c>
      <c r="H15" s="50">
        <f>C15</f>
        <v>630</v>
      </c>
      <c r="I15" s="2"/>
      <c r="J15" s="2"/>
      <c r="K15" s="1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</row>
    <row r="16" spans="1:152" x14ac:dyDescent="0.25">
      <c r="B16" s="29" t="s">
        <v>31</v>
      </c>
      <c r="C16" s="66">
        <f>DropDown!C15</f>
        <v>3.5</v>
      </c>
      <c r="D16" s="63" t="s">
        <v>30</v>
      </c>
      <c r="E16" s="51">
        <f>C16</f>
        <v>3.5</v>
      </c>
      <c r="F16" s="52">
        <f>C16</f>
        <v>3.5</v>
      </c>
      <c r="G16" s="53">
        <f>C16</f>
        <v>3.5</v>
      </c>
      <c r="H16" s="54">
        <f>C16</f>
        <v>3.5</v>
      </c>
      <c r="I16" s="2"/>
      <c r="J16" s="2"/>
      <c r="K16" s="1"/>
      <c r="L16" s="113"/>
      <c r="M16" s="113"/>
      <c r="N16" s="113"/>
      <c r="O16" s="119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</row>
    <row r="17" spans="2:11" ht="14.25" customHeight="1" x14ac:dyDescent="0.25">
      <c r="B17" s="104" t="s">
        <v>32</v>
      </c>
      <c r="C17" s="67"/>
      <c r="D17" s="68"/>
      <c r="E17" s="42" t="e">
        <f>SUM(E10:E16)</f>
        <v>#REF!</v>
      </c>
      <c r="F17" s="43" t="e">
        <f>SUM(F10:F16)</f>
        <v>#REF!</v>
      </c>
      <c r="G17" s="44" t="e">
        <f>SUM(G10:G16)</f>
        <v>#REF!</v>
      </c>
      <c r="H17" s="45" t="e">
        <f>SUM(H10:H16)</f>
        <v>#REF!</v>
      </c>
      <c r="I17" s="2"/>
      <c r="J17" s="2"/>
      <c r="K17" s="1"/>
    </row>
    <row r="18" spans="2:11" x14ac:dyDescent="0.25">
      <c r="B18" s="105" t="s">
        <v>33</v>
      </c>
      <c r="C18" s="69">
        <f>J5</f>
        <v>0.19</v>
      </c>
      <c r="D18" s="63" t="s">
        <v>34</v>
      </c>
      <c r="E18" s="46" t="e">
        <f>IF($C$18="-choose-",0,E17*$C$18)</f>
        <v>#REF!</v>
      </c>
      <c r="F18" s="39" t="e">
        <f>IF($C$18="-choose-",0,F17*$C$18)</f>
        <v>#REF!</v>
      </c>
      <c r="G18" s="40" t="e">
        <f>IF($C$18="-choose-",0,G17*$C$18)</f>
        <v>#REF!</v>
      </c>
      <c r="H18" s="41" t="e">
        <f>IF($C$18="-choose-",0,H17*$C$18)</f>
        <v>#REF!</v>
      </c>
      <c r="I18" s="2"/>
      <c r="J18" s="2"/>
      <c r="K18" s="1"/>
    </row>
    <row r="19" spans="2:11" ht="12.75" customHeight="1" thickBot="1" x14ac:dyDescent="0.3">
      <c r="B19" s="97" t="s">
        <v>35</v>
      </c>
      <c r="C19" s="70"/>
      <c r="D19" s="71"/>
      <c r="E19" s="55" t="e">
        <f>E17+E18</f>
        <v>#REF!</v>
      </c>
      <c r="F19" s="56" t="e">
        <f>F17+F18</f>
        <v>#REF!</v>
      </c>
      <c r="G19" s="57" t="e">
        <f>G17+G18</f>
        <v>#REF!</v>
      </c>
      <c r="H19" s="58" t="e">
        <f>H17+H18</f>
        <v>#REF!</v>
      </c>
      <c r="I19" s="2"/>
      <c r="J19" s="2"/>
      <c r="K19" s="1"/>
    </row>
    <row r="20" spans="2:11" ht="12.75" customHeight="1" thickTop="1" x14ac:dyDescent="0.3">
      <c r="B20" s="28"/>
      <c r="C20" s="72"/>
      <c r="D20" s="59"/>
      <c r="E20" s="59"/>
      <c r="F20" s="60"/>
      <c r="G20" s="60"/>
      <c r="H20" s="60"/>
      <c r="I20" s="2"/>
      <c r="J20" s="2"/>
      <c r="K20" s="1"/>
    </row>
    <row r="21" spans="2:11" ht="12.75" customHeight="1" x14ac:dyDescent="0.3">
      <c r="B21" s="28"/>
      <c r="C21" s="72"/>
      <c r="D21" s="59"/>
      <c r="E21" s="59"/>
      <c r="F21" s="60"/>
      <c r="G21" s="60"/>
      <c r="H21" s="60"/>
      <c r="I21" s="2"/>
      <c r="J21" s="2"/>
      <c r="K21" s="1"/>
    </row>
    <row r="22" spans="2:11" ht="13.5" customHeight="1" x14ac:dyDescent="0.3">
      <c r="B22" s="102" t="s">
        <v>36</v>
      </c>
      <c r="C22" s="72"/>
      <c r="D22" s="59"/>
      <c r="E22" s="59"/>
      <c r="F22" s="59"/>
      <c r="G22" s="59"/>
      <c r="H22" s="59"/>
      <c r="I22" s="2"/>
      <c r="J22" s="2"/>
      <c r="K22" s="8"/>
    </row>
    <row r="23" spans="2:11" x14ac:dyDescent="0.25">
      <c r="B23" s="103" t="s">
        <v>37</v>
      </c>
      <c r="C23" s="73"/>
      <c r="D23" s="74"/>
      <c r="E23" s="59"/>
      <c r="F23" s="59"/>
      <c r="G23" s="59"/>
      <c r="H23" s="59"/>
      <c r="I23" s="205" t="str">
        <f>DropDown!E25</f>
        <v>www.standconfigurator.com</v>
      </c>
      <c r="J23" s="205"/>
      <c r="K23" s="7" t="s">
        <v>38</v>
      </c>
    </row>
    <row r="24" spans="2:11" ht="13" x14ac:dyDescent="0.3">
      <c r="B24" s="96" t="s">
        <v>39</v>
      </c>
      <c r="C24" s="75">
        <f>DropDown!C18</f>
        <v>68</v>
      </c>
      <c r="D24" s="63" t="s">
        <v>27</v>
      </c>
      <c r="E24" s="202">
        <f>IF(G5&lt;9,9*C24,C24*G5)</f>
        <v>3400</v>
      </c>
      <c r="F24" s="203"/>
      <c r="G24" s="203"/>
      <c r="H24" s="204"/>
      <c r="I24" s="2"/>
      <c r="J24" s="2"/>
      <c r="K24" s="1"/>
    </row>
    <row r="25" spans="2:11" x14ac:dyDescent="0.25">
      <c r="B25" s="99" t="s">
        <v>33</v>
      </c>
      <c r="C25" s="76">
        <f>J5</f>
        <v>0.19</v>
      </c>
      <c r="D25" s="63" t="s">
        <v>34</v>
      </c>
      <c r="E25" s="202">
        <f>IF($C$25="-choose-",0,E24*C25)</f>
        <v>646</v>
      </c>
      <c r="F25" s="203"/>
      <c r="G25" s="203"/>
      <c r="H25" s="204"/>
      <c r="I25" s="2"/>
      <c r="J25" s="2"/>
      <c r="K25" s="1"/>
    </row>
    <row r="26" spans="2:11" ht="13.5" thickBot="1" x14ac:dyDescent="0.3">
      <c r="B26" s="95" t="s">
        <v>40</v>
      </c>
      <c r="C26" s="77"/>
      <c r="D26" s="78"/>
      <c r="E26" s="61" t="e">
        <f>E19+E24+E25</f>
        <v>#REF!</v>
      </c>
      <c r="F26" s="56" t="e">
        <f>F19+E24+E25</f>
        <v>#REF!</v>
      </c>
      <c r="G26" s="57" t="e">
        <f>G19+E24+E25</f>
        <v>#REF!</v>
      </c>
      <c r="H26" s="58" t="e">
        <f>H19+E24+E25</f>
        <v>#REF!</v>
      </c>
      <c r="I26" s="2"/>
      <c r="J26" s="2"/>
      <c r="K26" s="1"/>
    </row>
    <row r="27" spans="2:11" ht="13.5" thickTop="1" x14ac:dyDescent="0.3">
      <c r="B27" s="32"/>
      <c r="C27" s="75"/>
      <c r="D27" s="79"/>
      <c r="E27" s="62"/>
      <c r="F27" s="62"/>
      <c r="G27" s="62"/>
      <c r="H27" s="62"/>
      <c r="I27" s="2"/>
      <c r="J27" s="2"/>
      <c r="K27" s="1"/>
    </row>
    <row r="28" spans="2:11" ht="13" x14ac:dyDescent="0.25">
      <c r="B28" s="100" t="s">
        <v>41</v>
      </c>
      <c r="C28" s="75">
        <f>DropDown!C19</f>
        <v>94.9</v>
      </c>
      <c r="D28" s="63" t="s">
        <v>27</v>
      </c>
      <c r="E28" s="202">
        <f>IF(G5&lt;9,9*C28,C28*G5)</f>
        <v>4745</v>
      </c>
      <c r="F28" s="203"/>
      <c r="G28" s="203"/>
      <c r="H28" s="204"/>
      <c r="I28" s="2"/>
      <c r="J28" s="2"/>
      <c r="K28" s="1"/>
    </row>
    <row r="29" spans="2:11" x14ac:dyDescent="0.25">
      <c r="B29" s="101" t="s">
        <v>33</v>
      </c>
      <c r="C29" s="76">
        <f>J5</f>
        <v>0.19</v>
      </c>
      <c r="D29" s="63" t="s">
        <v>34</v>
      </c>
      <c r="E29" s="202">
        <f>IF($C$25="-choose-",0,E28*C29)</f>
        <v>901.55</v>
      </c>
      <c r="F29" s="203"/>
      <c r="G29" s="203"/>
      <c r="H29" s="204"/>
      <c r="I29" s="2"/>
      <c r="J29" s="2"/>
      <c r="K29" s="1"/>
    </row>
    <row r="30" spans="2:11" ht="13.5" thickBot="1" x14ac:dyDescent="0.3">
      <c r="B30" s="98" t="s">
        <v>40</v>
      </c>
      <c r="C30" s="77"/>
      <c r="D30" s="78"/>
      <c r="E30" s="61" t="e">
        <f>E19+E28+E29</f>
        <v>#REF!</v>
      </c>
      <c r="F30" s="56" t="e">
        <f>F19+E28+E29</f>
        <v>#REF!</v>
      </c>
      <c r="G30" s="57" t="e">
        <f>G19+E28+E29</f>
        <v>#REF!</v>
      </c>
      <c r="H30" s="58" t="e">
        <f>H19+E28+E29</f>
        <v>#REF!</v>
      </c>
      <c r="I30" s="2"/>
      <c r="J30" s="2"/>
      <c r="K30" s="1"/>
    </row>
    <row r="31" spans="2:11" ht="13.5" thickTop="1" x14ac:dyDescent="0.3">
      <c r="B31" s="32"/>
      <c r="C31" s="75"/>
      <c r="D31" s="79"/>
      <c r="E31" s="62"/>
      <c r="F31" s="62"/>
      <c r="G31" s="62"/>
      <c r="H31" s="62"/>
      <c r="I31" s="2"/>
      <c r="J31" s="2"/>
      <c r="K31" s="1"/>
    </row>
    <row r="32" spans="2:11" ht="13" x14ac:dyDescent="0.25">
      <c r="B32" s="100" t="s">
        <v>42</v>
      </c>
      <c r="C32" s="75">
        <f>DropDown!C20</f>
        <v>124.5</v>
      </c>
      <c r="D32" s="63" t="s">
        <v>27</v>
      </c>
      <c r="E32" s="202">
        <f>IF(G5&lt;9,9*C32,C32*G5)</f>
        <v>6225</v>
      </c>
      <c r="F32" s="203"/>
      <c r="G32" s="203"/>
      <c r="H32" s="204"/>
      <c r="I32" s="2"/>
      <c r="J32" s="2"/>
      <c r="K32" s="1"/>
    </row>
    <row r="33" spans="1:151" x14ac:dyDescent="0.25">
      <c r="B33" s="101" t="s">
        <v>33</v>
      </c>
      <c r="C33" s="76">
        <f>J5</f>
        <v>0.19</v>
      </c>
      <c r="D33" s="63" t="s">
        <v>34</v>
      </c>
      <c r="E33" s="202">
        <f>IF($C$25="-choose-",0,E32*C33)</f>
        <v>1182.75</v>
      </c>
      <c r="F33" s="203"/>
      <c r="G33" s="203"/>
      <c r="H33" s="204"/>
      <c r="I33" s="2"/>
      <c r="J33" s="2"/>
      <c r="K33" s="1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</row>
    <row r="34" spans="1:151" ht="13.5" thickBot="1" x14ac:dyDescent="0.3">
      <c r="B34" s="98" t="s">
        <v>40</v>
      </c>
      <c r="C34" s="81"/>
      <c r="D34" s="82"/>
      <c r="E34" s="61" t="e">
        <f>E19+E32+E33</f>
        <v>#REF!</v>
      </c>
      <c r="F34" s="56" t="e">
        <f>F19+E32+E33</f>
        <v>#REF!</v>
      </c>
      <c r="G34" s="57" t="e">
        <f>G19+E32+E33</f>
        <v>#REF!</v>
      </c>
      <c r="H34" s="58" t="e">
        <f>H19+E32+E33</f>
        <v>#REF!</v>
      </c>
      <c r="I34" s="2"/>
      <c r="J34" s="2"/>
      <c r="K34" s="1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</row>
    <row r="35" spans="1:151" ht="13" thickTop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</row>
    <row r="36" spans="1:151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</row>
    <row r="37" spans="1:151" s="6" customFormat="1" hidden="1" x14ac:dyDescent="0.25">
      <c r="A37" s="5"/>
      <c r="B37" s="5">
        <v>0</v>
      </c>
      <c r="C37" s="5"/>
      <c r="D37" s="5"/>
      <c r="E37" s="5"/>
      <c r="F37" s="5"/>
      <c r="G37" s="5"/>
      <c r="H37" s="5"/>
      <c r="I37" s="5"/>
      <c r="J37" s="5"/>
      <c r="K37" s="5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</row>
    <row r="38" spans="1:151" s="6" customFormat="1" hidden="1" x14ac:dyDescent="0.25">
      <c r="A38" s="5"/>
      <c r="B38" s="5">
        <v>6</v>
      </c>
      <c r="C38" s="5"/>
      <c r="D38" s="5"/>
      <c r="E38" s="5"/>
      <c r="F38" s="5"/>
      <c r="G38" s="5"/>
      <c r="H38" s="5"/>
      <c r="I38" s="5"/>
      <c r="J38" s="5"/>
      <c r="K38" s="5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</row>
    <row r="39" spans="1:151" hidden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</row>
    <row r="40" spans="1:151" s="17" customFormat="1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</row>
    <row r="41" spans="1:151" s="17" customFormat="1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</row>
    <row r="42" spans="1:151" s="17" customFormat="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</row>
    <row r="43" spans="1:151" s="17" customFormat="1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</row>
    <row r="44" spans="1:151" s="17" customFormat="1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</row>
    <row r="45" spans="1:151" s="17" customFormat="1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</row>
    <row r="46" spans="1:151" s="17" customFormat="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</row>
    <row r="47" spans="1:151" s="17" customFormat="1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</row>
    <row r="48" spans="1:151" s="17" customFormat="1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</row>
    <row r="49" spans="1:11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11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1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</row>
    <row r="64" spans="1:11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</row>
    <row r="67" spans="1:11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</row>
    <row r="68" spans="1:11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</row>
    <row r="69" spans="1:11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</row>
    <row r="70" spans="1:11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7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</row>
    <row r="82" spans="1:7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</row>
    <row r="83" spans="1:77" s="13" customFormat="1" x14ac:dyDescent="0.25"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84"/>
      <c r="AI83" s="84"/>
      <c r="AJ83" s="84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</row>
    <row r="84" spans="1:77" s="13" customFormat="1" x14ac:dyDescent="0.25"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84"/>
      <c r="AI84" s="84"/>
      <c r="AJ84" s="84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</row>
    <row r="85" spans="1:77" s="13" customFormat="1" x14ac:dyDescent="0.25"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84"/>
      <c r="AI85" s="84"/>
      <c r="AJ85" s="84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</row>
    <row r="86" spans="1:77" s="13" customFormat="1" x14ac:dyDescent="0.25"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84"/>
      <c r="AI86" s="84"/>
      <c r="AJ86" s="84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</row>
    <row r="87" spans="1:77" s="13" customFormat="1" x14ac:dyDescent="0.25"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84"/>
      <c r="AI87" s="84"/>
      <c r="AJ87" s="84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</row>
    <row r="88" spans="1:77" s="13" customFormat="1" x14ac:dyDescent="0.25"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84"/>
      <c r="AI88" s="84"/>
      <c r="AJ88" s="84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</row>
    <row r="89" spans="1:77" s="13" customFormat="1" x14ac:dyDescent="0.25"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84"/>
      <c r="AI89" s="84"/>
      <c r="AJ89" s="84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</row>
    <row r="90" spans="1:77" s="13" customFormat="1" x14ac:dyDescent="0.25"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84"/>
      <c r="AI90" s="84"/>
      <c r="AJ90" s="84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</row>
    <row r="91" spans="1:77" s="13" customFormat="1" x14ac:dyDescent="0.25"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84"/>
      <c r="AI91" s="84"/>
      <c r="AJ91" s="84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</row>
    <row r="92" spans="1:77" s="13" customFormat="1" x14ac:dyDescent="0.25"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84"/>
      <c r="AI92" s="84"/>
      <c r="AJ92" s="84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</row>
    <row r="93" spans="1:77" s="13" customFormat="1" x14ac:dyDescent="0.25"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84"/>
      <c r="AI93" s="84"/>
      <c r="AJ93" s="84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</row>
    <row r="94" spans="1:77" s="13" customFormat="1" x14ac:dyDescent="0.25"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84"/>
      <c r="AI94" s="84"/>
      <c r="AJ94" s="84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</row>
    <row r="95" spans="1:77" s="13" customFormat="1" x14ac:dyDescent="0.25"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84"/>
      <c r="AI95" s="84"/>
      <c r="AJ95" s="84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</row>
    <row r="96" spans="1:77" s="13" customFormat="1" x14ac:dyDescent="0.25"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84"/>
      <c r="AI96" s="84"/>
      <c r="AJ96" s="84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</row>
    <row r="97" spans="12:77" s="13" customFormat="1" x14ac:dyDescent="0.25"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</row>
    <row r="98" spans="12:77" s="13" customFormat="1" x14ac:dyDescent="0.25"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</row>
    <row r="99" spans="12:77" s="13" customFormat="1" x14ac:dyDescent="0.25"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</row>
    <row r="100" spans="12:77" s="13" customFormat="1" x14ac:dyDescent="0.25"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</row>
    <row r="101" spans="12:77" s="13" customFormat="1" x14ac:dyDescent="0.25"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</row>
    <row r="102" spans="12:77" s="13" customFormat="1" x14ac:dyDescent="0.25"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</row>
    <row r="103" spans="12:77" s="13" customFormat="1" x14ac:dyDescent="0.25"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</row>
    <row r="104" spans="12:77" s="13" customFormat="1" x14ac:dyDescent="0.25"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</row>
    <row r="105" spans="12:77" s="13" customFormat="1" x14ac:dyDescent="0.25"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</row>
    <row r="106" spans="12:77" s="13" customFormat="1" x14ac:dyDescent="0.25"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</row>
    <row r="107" spans="12:77" s="13" customFormat="1" x14ac:dyDescent="0.25"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</row>
    <row r="108" spans="12:77" s="13" customFormat="1" x14ac:dyDescent="0.25"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</row>
    <row r="109" spans="12:77" s="13" customFormat="1" x14ac:dyDescent="0.25"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</row>
    <row r="110" spans="12:77" s="13" customFormat="1" x14ac:dyDescent="0.25"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</row>
    <row r="111" spans="12:77" s="13" customFormat="1" x14ac:dyDescent="0.25"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</row>
    <row r="112" spans="12:77" s="13" customFormat="1" x14ac:dyDescent="0.25"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</row>
    <row r="113" spans="12:77" s="13" customFormat="1" x14ac:dyDescent="0.25"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</row>
    <row r="114" spans="12:77" s="13" customFormat="1" x14ac:dyDescent="0.25"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</row>
    <row r="115" spans="12:77" s="13" customFormat="1" x14ac:dyDescent="0.25"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</row>
    <row r="116" spans="12:77" s="13" customFormat="1" x14ac:dyDescent="0.25"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</row>
    <row r="117" spans="12:77" s="13" customFormat="1" x14ac:dyDescent="0.25"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</row>
    <row r="118" spans="12:77" s="13" customFormat="1" x14ac:dyDescent="0.25"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</row>
    <row r="119" spans="12:77" s="13" customFormat="1" x14ac:dyDescent="0.25"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</row>
    <row r="120" spans="12:77" s="13" customFormat="1" x14ac:dyDescent="0.25"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</row>
    <row r="121" spans="12:77" s="13" customFormat="1" x14ac:dyDescent="0.25"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</row>
    <row r="122" spans="12:77" s="13" customFormat="1" x14ac:dyDescent="0.25"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</row>
    <row r="123" spans="12:77" s="13" customFormat="1" x14ac:dyDescent="0.25"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</row>
    <row r="124" spans="12:77" s="13" customFormat="1" x14ac:dyDescent="0.25"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</row>
    <row r="125" spans="12:77" s="13" customFormat="1" x14ac:dyDescent="0.25"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13"/>
      <c r="BX125" s="113"/>
      <c r="BY125" s="113"/>
    </row>
    <row r="126" spans="12:77" s="13" customFormat="1" x14ac:dyDescent="0.25"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</row>
    <row r="127" spans="12:77" s="13" customFormat="1" x14ac:dyDescent="0.25"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</row>
    <row r="128" spans="12:77" s="13" customFormat="1" x14ac:dyDescent="0.25"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3"/>
      <c r="BU128" s="113"/>
      <c r="BV128" s="113"/>
      <c r="BW128" s="113"/>
      <c r="BX128" s="113"/>
      <c r="BY128" s="113"/>
    </row>
    <row r="129" spans="12:77" s="13" customFormat="1" x14ac:dyDescent="0.25"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</row>
    <row r="130" spans="12:77" s="13" customFormat="1" x14ac:dyDescent="0.25"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</row>
    <row r="131" spans="12:77" s="13" customFormat="1" x14ac:dyDescent="0.25"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</row>
    <row r="132" spans="12:77" s="13" customFormat="1" x14ac:dyDescent="0.25"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</row>
    <row r="133" spans="12:77" s="13" customFormat="1" x14ac:dyDescent="0.25"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</row>
    <row r="134" spans="12:77" s="13" customFormat="1" x14ac:dyDescent="0.25"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</row>
    <row r="135" spans="12:77" s="13" customFormat="1" x14ac:dyDescent="0.25"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</row>
    <row r="136" spans="12:77" s="13" customFormat="1" x14ac:dyDescent="0.25"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</row>
    <row r="137" spans="12:77" s="13" customFormat="1" x14ac:dyDescent="0.25"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</row>
    <row r="138" spans="12:77" s="13" customFormat="1" x14ac:dyDescent="0.25"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</row>
    <row r="139" spans="12:77" s="13" customFormat="1" x14ac:dyDescent="0.25"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</row>
    <row r="140" spans="12:77" s="13" customFormat="1" x14ac:dyDescent="0.25"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</row>
    <row r="141" spans="12:77" s="13" customFormat="1" x14ac:dyDescent="0.25"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</row>
    <row r="142" spans="12:77" s="13" customFormat="1" x14ac:dyDescent="0.25"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</row>
    <row r="143" spans="12:77" s="13" customFormat="1" x14ac:dyDescent="0.25"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</row>
    <row r="144" spans="12:77" s="13" customFormat="1" x14ac:dyDescent="0.25"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</row>
    <row r="145" spans="12:77" s="13" customFormat="1" x14ac:dyDescent="0.25"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</row>
    <row r="146" spans="12:77" s="13" customFormat="1" x14ac:dyDescent="0.25"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</row>
    <row r="147" spans="12:77" s="13" customFormat="1" x14ac:dyDescent="0.25"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</row>
    <row r="148" spans="12:77" s="13" customFormat="1" x14ac:dyDescent="0.25"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</row>
    <row r="149" spans="12:77" s="13" customFormat="1" x14ac:dyDescent="0.25"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</row>
    <row r="150" spans="12:77" s="13" customFormat="1" x14ac:dyDescent="0.25"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</row>
    <row r="151" spans="12:77" s="13" customFormat="1" x14ac:dyDescent="0.25"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</row>
    <row r="152" spans="12:77" s="13" customFormat="1" x14ac:dyDescent="0.25"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</row>
    <row r="153" spans="12:77" s="13" customFormat="1" x14ac:dyDescent="0.25"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</row>
    <row r="154" spans="12:77" s="13" customFormat="1" x14ac:dyDescent="0.25"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</row>
    <row r="155" spans="12:77" s="13" customFormat="1" x14ac:dyDescent="0.25"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</row>
    <row r="156" spans="12:77" s="13" customFormat="1" x14ac:dyDescent="0.25"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13"/>
      <c r="BM156" s="113"/>
      <c r="BN156" s="113"/>
      <c r="BO156" s="113"/>
      <c r="BP156" s="113"/>
      <c r="BQ156" s="113"/>
      <c r="BR156" s="113"/>
      <c r="BS156" s="113"/>
      <c r="BT156" s="113"/>
      <c r="BU156" s="113"/>
      <c r="BV156" s="113"/>
      <c r="BW156" s="113"/>
      <c r="BX156" s="113"/>
      <c r="BY156" s="113"/>
    </row>
    <row r="157" spans="12:77" s="13" customFormat="1" x14ac:dyDescent="0.25"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</row>
    <row r="158" spans="12:77" s="13" customFormat="1" x14ac:dyDescent="0.25"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</row>
    <row r="159" spans="12:77" s="13" customFormat="1" x14ac:dyDescent="0.25"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</row>
    <row r="160" spans="12:77" s="13" customFormat="1" x14ac:dyDescent="0.25"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</row>
    <row r="161" spans="12:77" s="13" customFormat="1" x14ac:dyDescent="0.25"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</row>
    <row r="162" spans="12:77" s="13" customFormat="1" x14ac:dyDescent="0.25"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</row>
    <row r="163" spans="12:77" s="13" customFormat="1" x14ac:dyDescent="0.25"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</row>
    <row r="164" spans="12:77" s="13" customFormat="1" x14ac:dyDescent="0.25"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</row>
    <row r="165" spans="12:77" s="13" customFormat="1" x14ac:dyDescent="0.25"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</row>
    <row r="166" spans="12:77" s="13" customFormat="1" x14ac:dyDescent="0.25"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</row>
    <row r="167" spans="12:77" s="13" customFormat="1" x14ac:dyDescent="0.25"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</row>
    <row r="168" spans="12:77" s="13" customFormat="1" x14ac:dyDescent="0.25"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</row>
    <row r="169" spans="12:77" s="13" customFormat="1" x14ac:dyDescent="0.25"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</row>
    <row r="170" spans="12:77" s="13" customFormat="1" x14ac:dyDescent="0.25"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</row>
    <row r="171" spans="12:77" s="13" customFormat="1" x14ac:dyDescent="0.25"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</row>
    <row r="172" spans="12:77" s="13" customFormat="1" x14ac:dyDescent="0.25"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</row>
    <row r="173" spans="12:77" s="13" customFormat="1" x14ac:dyDescent="0.25"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</row>
    <row r="174" spans="12:77" s="13" customFormat="1" x14ac:dyDescent="0.25"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</row>
    <row r="175" spans="12:77" s="13" customFormat="1" x14ac:dyDescent="0.25"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</row>
    <row r="176" spans="12:77" s="13" customFormat="1" x14ac:dyDescent="0.25"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</row>
    <row r="177" spans="12:77" s="13" customFormat="1" x14ac:dyDescent="0.25"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</row>
    <row r="178" spans="12:77" s="13" customFormat="1" x14ac:dyDescent="0.25"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</row>
    <row r="179" spans="12:77" s="13" customFormat="1" x14ac:dyDescent="0.25"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13"/>
      <c r="BM179" s="113"/>
      <c r="BN179" s="113"/>
      <c r="BO179" s="113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</row>
    <row r="180" spans="12:77" s="13" customFormat="1" x14ac:dyDescent="0.25"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</row>
    <row r="181" spans="12:77" s="13" customFormat="1" x14ac:dyDescent="0.25"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</row>
    <row r="182" spans="12:77" s="13" customFormat="1" x14ac:dyDescent="0.25"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</row>
    <row r="183" spans="12:77" s="13" customFormat="1" x14ac:dyDescent="0.25"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</row>
    <row r="184" spans="12:77" s="13" customFormat="1" x14ac:dyDescent="0.25"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</row>
    <row r="185" spans="12:77" s="13" customFormat="1" x14ac:dyDescent="0.25"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</row>
    <row r="186" spans="12:77" s="13" customFormat="1" x14ac:dyDescent="0.25"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</row>
    <row r="187" spans="12:77" s="13" customFormat="1" x14ac:dyDescent="0.25"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3"/>
      <c r="BR187" s="113"/>
      <c r="BS187" s="113"/>
      <c r="BT187" s="113"/>
      <c r="BU187" s="113"/>
      <c r="BV187" s="113"/>
      <c r="BW187" s="113"/>
      <c r="BX187" s="113"/>
      <c r="BY187" s="113"/>
    </row>
    <row r="188" spans="12:77" s="13" customFormat="1" x14ac:dyDescent="0.25"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  <c r="BQ188" s="113"/>
      <c r="BR188" s="113"/>
      <c r="BS188" s="113"/>
      <c r="BT188" s="113"/>
      <c r="BU188" s="113"/>
      <c r="BV188" s="113"/>
      <c r="BW188" s="113"/>
      <c r="BX188" s="113"/>
      <c r="BY188" s="113"/>
    </row>
    <row r="189" spans="12:77" s="13" customFormat="1" x14ac:dyDescent="0.25"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  <c r="BQ189" s="113"/>
      <c r="BR189" s="113"/>
      <c r="BS189" s="113"/>
      <c r="BT189" s="113"/>
      <c r="BU189" s="113"/>
      <c r="BV189" s="113"/>
      <c r="BW189" s="113"/>
      <c r="BX189" s="113"/>
      <c r="BY189" s="113"/>
    </row>
    <row r="190" spans="12:77" s="13" customFormat="1" x14ac:dyDescent="0.25"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  <c r="BQ190" s="113"/>
      <c r="BR190" s="113"/>
      <c r="BS190" s="113"/>
      <c r="BT190" s="113"/>
      <c r="BU190" s="113"/>
      <c r="BV190" s="113"/>
      <c r="BW190" s="113"/>
      <c r="BX190" s="113"/>
      <c r="BY190" s="113"/>
    </row>
    <row r="191" spans="12:77" s="13" customFormat="1" x14ac:dyDescent="0.25"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  <c r="BQ191" s="113"/>
      <c r="BR191" s="113"/>
      <c r="BS191" s="113"/>
      <c r="BT191" s="113"/>
      <c r="BU191" s="113"/>
      <c r="BV191" s="113"/>
      <c r="BW191" s="113"/>
      <c r="BX191" s="113"/>
      <c r="BY191" s="113"/>
    </row>
    <row r="192" spans="12:77" s="13" customFormat="1" x14ac:dyDescent="0.25"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</row>
    <row r="193" spans="12:77" s="13" customFormat="1" x14ac:dyDescent="0.25"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  <c r="BQ193" s="113"/>
      <c r="BR193" s="113"/>
      <c r="BS193" s="113"/>
      <c r="BT193" s="113"/>
      <c r="BU193" s="113"/>
      <c r="BV193" s="113"/>
      <c r="BW193" s="113"/>
      <c r="BX193" s="113"/>
      <c r="BY193" s="113"/>
    </row>
    <row r="194" spans="12:77" s="13" customFormat="1" x14ac:dyDescent="0.25"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  <c r="BQ194" s="113"/>
      <c r="BR194" s="113"/>
      <c r="BS194" s="113"/>
      <c r="BT194" s="113"/>
      <c r="BU194" s="113"/>
      <c r="BV194" s="113"/>
      <c r="BW194" s="113"/>
      <c r="BX194" s="113"/>
      <c r="BY194" s="113"/>
    </row>
    <row r="195" spans="12:77" s="13" customFormat="1" x14ac:dyDescent="0.25"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  <c r="BQ195" s="113"/>
      <c r="BR195" s="113"/>
      <c r="BS195" s="113"/>
      <c r="BT195" s="113"/>
      <c r="BU195" s="113"/>
      <c r="BV195" s="113"/>
      <c r="BW195" s="113"/>
      <c r="BX195" s="113"/>
      <c r="BY195" s="113"/>
    </row>
    <row r="196" spans="12:77" s="13" customFormat="1" x14ac:dyDescent="0.25"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113"/>
    </row>
    <row r="197" spans="12:77" s="13" customFormat="1" x14ac:dyDescent="0.25"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</row>
    <row r="198" spans="12:77" s="13" customFormat="1" x14ac:dyDescent="0.25"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</row>
    <row r="199" spans="12:77" s="13" customFormat="1" x14ac:dyDescent="0.25"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  <c r="BQ199" s="113"/>
      <c r="BR199" s="113"/>
      <c r="BS199" s="113"/>
      <c r="BT199" s="113"/>
      <c r="BU199" s="113"/>
      <c r="BV199" s="113"/>
      <c r="BW199" s="113"/>
      <c r="BX199" s="113"/>
      <c r="BY199" s="113"/>
    </row>
    <row r="200" spans="12:77" s="13" customFormat="1" x14ac:dyDescent="0.25"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</row>
    <row r="201" spans="12:77" s="13" customFormat="1" x14ac:dyDescent="0.25"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</row>
    <row r="202" spans="12:77" s="13" customFormat="1" x14ac:dyDescent="0.25"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</row>
    <row r="203" spans="12:77" s="13" customFormat="1" x14ac:dyDescent="0.25"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</row>
    <row r="204" spans="12:77" s="13" customFormat="1" x14ac:dyDescent="0.25"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</row>
    <row r="205" spans="12:77" s="13" customFormat="1" x14ac:dyDescent="0.25"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</row>
    <row r="206" spans="12:77" s="13" customFormat="1" x14ac:dyDescent="0.25"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</row>
    <row r="207" spans="12:77" s="13" customFormat="1" x14ac:dyDescent="0.25"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</row>
    <row r="208" spans="12:77" s="13" customFormat="1" x14ac:dyDescent="0.25"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</row>
    <row r="209" spans="12:77" s="13" customFormat="1" x14ac:dyDescent="0.25"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</row>
    <row r="210" spans="12:77" s="13" customFormat="1" x14ac:dyDescent="0.25"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</row>
    <row r="211" spans="12:77" s="13" customFormat="1" x14ac:dyDescent="0.25"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</row>
    <row r="212" spans="12:77" s="13" customFormat="1" x14ac:dyDescent="0.25"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</row>
    <row r="213" spans="12:77" s="13" customFormat="1" x14ac:dyDescent="0.25"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</row>
    <row r="214" spans="12:77" s="13" customFormat="1" x14ac:dyDescent="0.25"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 spans="12:77" s="13" customFormat="1" x14ac:dyDescent="0.25"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</row>
    <row r="216" spans="12:77" s="13" customFormat="1" x14ac:dyDescent="0.25"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</row>
    <row r="217" spans="12:77" s="13" customFormat="1" x14ac:dyDescent="0.25"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</row>
    <row r="218" spans="12:77" s="13" customFormat="1" x14ac:dyDescent="0.25"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</row>
    <row r="219" spans="12:77" s="13" customFormat="1" x14ac:dyDescent="0.25"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</row>
    <row r="220" spans="12:77" s="13" customFormat="1" x14ac:dyDescent="0.25"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</row>
    <row r="221" spans="12:77" s="13" customFormat="1" x14ac:dyDescent="0.25"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</row>
    <row r="222" spans="12:77" s="13" customFormat="1" x14ac:dyDescent="0.25"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</row>
    <row r="223" spans="12:77" s="13" customFormat="1" x14ac:dyDescent="0.25"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</row>
    <row r="224" spans="12:77" s="13" customFormat="1" x14ac:dyDescent="0.25"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</row>
    <row r="225" spans="12:77" s="13" customFormat="1" x14ac:dyDescent="0.25"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</row>
    <row r="226" spans="12:77" s="13" customFormat="1" x14ac:dyDescent="0.25"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</row>
    <row r="227" spans="12:77" s="13" customFormat="1" x14ac:dyDescent="0.25"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</row>
    <row r="228" spans="12:77" s="13" customFormat="1" x14ac:dyDescent="0.25"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</row>
    <row r="229" spans="12:77" s="13" customFormat="1" x14ac:dyDescent="0.25"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  <c r="BQ229" s="113"/>
      <c r="BR229" s="113"/>
      <c r="BS229" s="113"/>
      <c r="BT229" s="113"/>
      <c r="BU229" s="113"/>
      <c r="BV229" s="113"/>
      <c r="BW229" s="113"/>
      <c r="BX229" s="113"/>
      <c r="BY229" s="113"/>
    </row>
    <row r="230" spans="12:77" s="13" customFormat="1" x14ac:dyDescent="0.25"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</row>
    <row r="231" spans="12:77" s="13" customFormat="1" x14ac:dyDescent="0.25"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</row>
    <row r="232" spans="12:77" s="13" customFormat="1" x14ac:dyDescent="0.25"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</row>
    <row r="233" spans="12:77" s="13" customFormat="1" x14ac:dyDescent="0.25"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  <c r="BQ233" s="113"/>
      <c r="BR233" s="113"/>
      <c r="BS233" s="113"/>
      <c r="BT233" s="113"/>
      <c r="BU233" s="113"/>
      <c r="BV233" s="113"/>
      <c r="BW233" s="113"/>
      <c r="BX233" s="113"/>
      <c r="BY233" s="113"/>
    </row>
    <row r="234" spans="12:77" s="13" customFormat="1" x14ac:dyDescent="0.25"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  <c r="BQ234" s="113"/>
      <c r="BR234" s="113"/>
      <c r="BS234" s="113"/>
      <c r="BT234" s="113"/>
      <c r="BU234" s="113"/>
      <c r="BV234" s="113"/>
      <c r="BW234" s="113"/>
      <c r="BX234" s="113"/>
      <c r="BY234" s="113"/>
    </row>
    <row r="235" spans="12:77" s="13" customFormat="1" x14ac:dyDescent="0.25"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</row>
    <row r="236" spans="12:77" s="13" customFormat="1" x14ac:dyDescent="0.25"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</row>
    <row r="237" spans="12:77" s="13" customFormat="1" x14ac:dyDescent="0.25"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</row>
    <row r="238" spans="12:77" s="13" customFormat="1" x14ac:dyDescent="0.25"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</row>
    <row r="239" spans="12:77" s="13" customFormat="1" x14ac:dyDescent="0.25"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  <c r="BQ239" s="113"/>
      <c r="BR239" s="113"/>
      <c r="BS239" s="113"/>
      <c r="BT239" s="113"/>
      <c r="BU239" s="113"/>
      <c r="BV239" s="113"/>
      <c r="BW239" s="113"/>
      <c r="BX239" s="113"/>
      <c r="BY239" s="113"/>
    </row>
    <row r="240" spans="12:77" s="13" customFormat="1" x14ac:dyDescent="0.25"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  <c r="BQ240" s="113"/>
      <c r="BR240" s="113"/>
      <c r="BS240" s="113"/>
      <c r="BT240" s="113"/>
      <c r="BU240" s="113"/>
      <c r="BV240" s="113"/>
      <c r="BW240" s="113"/>
      <c r="BX240" s="113"/>
      <c r="BY240" s="113"/>
    </row>
    <row r="241" spans="12:77" s="13" customFormat="1" x14ac:dyDescent="0.25"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</row>
    <row r="242" spans="12:77" s="13" customFormat="1" x14ac:dyDescent="0.25"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</row>
    <row r="243" spans="12:77" s="13" customFormat="1" x14ac:dyDescent="0.25"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</row>
    <row r="244" spans="12:77" s="13" customFormat="1" x14ac:dyDescent="0.25"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</row>
    <row r="245" spans="12:77" s="13" customFormat="1" x14ac:dyDescent="0.25"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</row>
    <row r="246" spans="12:77" s="13" customFormat="1" x14ac:dyDescent="0.25"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</row>
    <row r="247" spans="12:77" s="13" customFormat="1" x14ac:dyDescent="0.25"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</row>
    <row r="248" spans="12:77" s="13" customFormat="1" x14ac:dyDescent="0.25"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3"/>
      <c r="BM248" s="113"/>
      <c r="BN248" s="113"/>
      <c r="BO248" s="113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</row>
    <row r="249" spans="12:77" s="13" customFormat="1" x14ac:dyDescent="0.25"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3"/>
      <c r="BM249" s="113"/>
      <c r="BN249" s="113"/>
      <c r="BO249" s="113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</row>
    <row r="250" spans="12:77" s="13" customFormat="1" x14ac:dyDescent="0.25"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</row>
    <row r="251" spans="12:77" s="13" customFormat="1" x14ac:dyDescent="0.25"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</row>
    <row r="252" spans="12:77" s="13" customFormat="1" x14ac:dyDescent="0.25"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</row>
    <row r="253" spans="12:77" s="13" customFormat="1" x14ac:dyDescent="0.25"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13"/>
      <c r="BM253" s="113"/>
      <c r="BN253" s="113"/>
      <c r="BO253" s="113"/>
      <c r="BP253" s="113"/>
      <c r="BQ253" s="113"/>
      <c r="BR253" s="113"/>
      <c r="BS253" s="113"/>
      <c r="BT253" s="113"/>
      <c r="BU253" s="113"/>
      <c r="BV253" s="113"/>
      <c r="BW253" s="113"/>
      <c r="BX253" s="113"/>
      <c r="BY253" s="113"/>
    </row>
    <row r="254" spans="12:77" s="13" customFormat="1" x14ac:dyDescent="0.25"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3"/>
      <c r="BM254" s="113"/>
      <c r="BN254" s="113"/>
      <c r="BO254" s="113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</row>
    <row r="255" spans="12:77" s="13" customFormat="1" x14ac:dyDescent="0.25"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</row>
    <row r="256" spans="12:77" s="13" customFormat="1" x14ac:dyDescent="0.25"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</row>
    <row r="257" spans="12:151" s="13" customFormat="1" x14ac:dyDescent="0.25"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</row>
    <row r="258" spans="12:151" s="13" customFormat="1" x14ac:dyDescent="0.25"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</row>
    <row r="259" spans="12:151" s="13" customFormat="1" x14ac:dyDescent="0.25"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</row>
    <row r="260" spans="12:151" s="13" customFormat="1" x14ac:dyDescent="0.25"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3"/>
      <c r="BM260" s="113"/>
      <c r="BN260" s="113"/>
      <c r="BO260" s="113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</row>
    <row r="261" spans="12:151" s="13" customFormat="1" x14ac:dyDescent="0.25"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3"/>
      <c r="BM261" s="113"/>
      <c r="BN261" s="113"/>
      <c r="BO261" s="113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</row>
    <row r="262" spans="12:151" s="13" customFormat="1" x14ac:dyDescent="0.25"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</row>
    <row r="263" spans="12:151" s="13" customFormat="1" x14ac:dyDescent="0.25"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3"/>
      <c r="BM263" s="113"/>
      <c r="BN263" s="113"/>
      <c r="BO263" s="113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</row>
    <row r="264" spans="12:151" s="4" customFormat="1" x14ac:dyDescent="0.25"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</row>
    <row r="265" spans="12:151" s="4" customFormat="1" x14ac:dyDescent="0.25"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</row>
    <row r="266" spans="12:151" s="4" customFormat="1" x14ac:dyDescent="0.25"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</row>
    <row r="267" spans="12:151" s="4" customFormat="1" x14ac:dyDescent="0.25"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</row>
  </sheetData>
  <dataConsolidate/>
  <mergeCells count="15">
    <mergeCell ref="I13:J13"/>
    <mergeCell ref="F2:K2"/>
    <mergeCell ref="C5:E5"/>
    <mergeCell ref="G5:H5"/>
    <mergeCell ref="I8:J8"/>
    <mergeCell ref="F3:F4"/>
    <mergeCell ref="J3:J4"/>
    <mergeCell ref="G3:H4"/>
    <mergeCell ref="E33:H33"/>
    <mergeCell ref="I23:J23"/>
    <mergeCell ref="E24:H24"/>
    <mergeCell ref="E25:H25"/>
    <mergeCell ref="E28:H28"/>
    <mergeCell ref="E29:H29"/>
    <mergeCell ref="E32:H32"/>
  </mergeCells>
  <conditionalFormatting sqref="C9">
    <cfRule type="cellIs" dxfId="0" priority="1" stopIfTrue="1" operator="greaterThan">
      <formula>""""""</formula>
    </cfRule>
  </conditionalFormatting>
  <hyperlinks>
    <hyperlink ref="K13" r:id="rId1" xr:uid="{00000000-0004-0000-0100-000000000000}"/>
    <hyperlink ref="K23" r:id="rId2" xr:uid="{00000000-0004-0000-0100-000001000000}"/>
    <hyperlink ref="I13" r:id="rId3" display="www.auma.de" xr:uid="{00000000-0004-0000-0100-000002000000}"/>
    <hyperlink ref="I23" r:id="rId4" display="www.standkonfigurator.de" xr:uid="{00000000-0004-0000-01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4" orientation="landscape" r:id="rId5"/>
  <headerFooter alignWithMargins="0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DropDown!$E$3:$E$5</xm:f>
          </x14:formula1>
          <xm:sqref>J5</xm:sqref>
        </x14:dataValidation>
        <x14:dataValidation type="list" allowBlank="1" showInputMessage="1" showErrorMessage="1" xr:uid="{00000000-0002-0000-0100-000001000000}">
          <x14:formula1>
            <xm:f>DropDown!#REF!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</sheetPr>
  <dimension ref="A1:H28"/>
  <sheetViews>
    <sheetView workbookViewId="0">
      <selection activeCell="C17" sqref="C17"/>
    </sheetView>
  </sheetViews>
  <sheetFormatPr baseColWidth="10" defaultColWidth="11.453125" defaultRowHeight="12.5" x14ac:dyDescent="0.25"/>
  <cols>
    <col min="1" max="1" width="32.453125" bestFit="1" customWidth="1"/>
    <col min="2" max="2" width="10.81640625" bestFit="1" customWidth="1"/>
    <col min="3" max="4" width="29.453125" customWidth="1"/>
    <col min="5" max="5" width="26.453125" style="88" bestFit="1" customWidth="1"/>
    <col min="6" max="6" width="38" customWidth="1"/>
  </cols>
  <sheetData>
    <row r="1" spans="1:8" x14ac:dyDescent="0.25">
      <c r="A1" s="85"/>
      <c r="B1" s="85"/>
      <c r="C1" s="85"/>
      <c r="D1" s="85"/>
      <c r="E1" s="86"/>
      <c r="F1" s="85"/>
      <c r="G1" s="85"/>
      <c r="H1" s="85"/>
    </row>
    <row r="2" spans="1:8" x14ac:dyDescent="0.25">
      <c r="C2" s="25"/>
      <c r="D2" s="25"/>
    </row>
    <row r="3" spans="1:8" x14ac:dyDescent="0.25">
      <c r="A3" s="84" t="s">
        <v>43</v>
      </c>
      <c r="B3" s="84">
        <v>0</v>
      </c>
      <c r="C3" s="135" t="s">
        <v>44</v>
      </c>
      <c r="D3" s="136"/>
      <c r="E3" s="93" t="s">
        <v>45</v>
      </c>
    </row>
    <row r="4" spans="1:8" x14ac:dyDescent="0.25">
      <c r="B4">
        <v>0</v>
      </c>
      <c r="C4" s="90">
        <v>0</v>
      </c>
      <c r="D4" s="26"/>
      <c r="E4" s="89">
        <f>C4</f>
        <v>0</v>
      </c>
    </row>
    <row r="5" spans="1:8" x14ac:dyDescent="0.25">
      <c r="B5" s="106">
        <v>19</v>
      </c>
      <c r="C5" s="90">
        <v>0.19</v>
      </c>
      <c r="D5" s="26"/>
      <c r="E5" s="89">
        <f>C5</f>
        <v>0.19</v>
      </c>
    </row>
    <row r="6" spans="1:8" x14ac:dyDescent="0.25">
      <c r="B6" s="84"/>
      <c r="C6" s="25"/>
      <c r="D6" s="25"/>
    </row>
    <row r="7" spans="1:8" x14ac:dyDescent="0.25">
      <c r="A7" s="84" t="s">
        <v>3</v>
      </c>
      <c r="B7" s="84"/>
      <c r="C7" s="91">
        <v>203</v>
      </c>
      <c r="D7" s="27"/>
      <c r="E7" s="87">
        <f>C7</f>
        <v>203</v>
      </c>
    </row>
    <row r="8" spans="1:8" x14ac:dyDescent="0.25">
      <c r="A8" s="84" t="s">
        <v>46</v>
      </c>
      <c r="B8" s="84"/>
      <c r="C8" s="91">
        <v>221</v>
      </c>
      <c r="D8" s="27"/>
      <c r="E8" s="87">
        <f>C8</f>
        <v>221</v>
      </c>
    </row>
    <row r="9" spans="1:8" x14ac:dyDescent="0.25">
      <c r="A9" s="84" t="s">
        <v>47</v>
      </c>
      <c r="B9" s="84"/>
      <c r="C9" s="91">
        <v>229</v>
      </c>
      <c r="D9" s="27"/>
      <c r="E9" s="87">
        <f>C9</f>
        <v>229</v>
      </c>
    </row>
    <row r="10" spans="1:8" x14ac:dyDescent="0.25">
      <c r="A10" s="84" t="s">
        <v>48</v>
      </c>
      <c r="C10" s="91">
        <v>238</v>
      </c>
      <c r="D10" s="27"/>
      <c r="E10" s="87">
        <f>C10</f>
        <v>238</v>
      </c>
    </row>
    <row r="11" spans="1:8" x14ac:dyDescent="0.25">
      <c r="C11" s="25"/>
      <c r="D11" s="25"/>
    </row>
    <row r="12" spans="1:8" x14ac:dyDescent="0.25">
      <c r="A12" s="84" t="s">
        <v>8</v>
      </c>
      <c r="C12" s="91">
        <v>0.6</v>
      </c>
      <c r="D12" s="27"/>
      <c r="E12" s="87">
        <f>C12</f>
        <v>0.6</v>
      </c>
    </row>
    <row r="13" spans="1:8" x14ac:dyDescent="0.25">
      <c r="B13" s="84"/>
      <c r="C13" s="107"/>
      <c r="D13" s="27"/>
    </row>
    <row r="14" spans="1:8" x14ac:dyDescent="0.25">
      <c r="A14" s="84" t="s">
        <v>49</v>
      </c>
      <c r="B14" s="84"/>
      <c r="C14" s="91">
        <v>630</v>
      </c>
      <c r="D14" s="27"/>
      <c r="E14" s="87">
        <f>C14</f>
        <v>630</v>
      </c>
    </row>
    <row r="15" spans="1:8" x14ac:dyDescent="0.25">
      <c r="A15" s="84" t="s">
        <v>50</v>
      </c>
      <c r="C15" s="91">
        <v>3.5</v>
      </c>
      <c r="D15" s="27"/>
      <c r="E15" s="87">
        <f>C15</f>
        <v>3.5</v>
      </c>
    </row>
    <row r="16" spans="1:8" x14ac:dyDescent="0.25">
      <c r="A16" s="114" t="s">
        <v>51</v>
      </c>
      <c r="C16" s="91">
        <v>250</v>
      </c>
      <c r="D16" s="27"/>
      <c r="E16" s="87">
        <f>C16</f>
        <v>250</v>
      </c>
    </row>
    <row r="17" spans="1:5" x14ac:dyDescent="0.25">
      <c r="B17" s="84"/>
      <c r="C17" s="25"/>
      <c r="D17" s="25"/>
    </row>
    <row r="18" spans="1:5" x14ac:dyDescent="0.25">
      <c r="A18" s="84" t="s">
        <v>52</v>
      </c>
      <c r="B18" s="84"/>
      <c r="C18" s="91">
        <v>68</v>
      </c>
      <c r="D18" s="27"/>
      <c r="E18" s="87">
        <f>C18</f>
        <v>68</v>
      </c>
    </row>
    <row r="19" spans="1:5" x14ac:dyDescent="0.25">
      <c r="A19" s="84" t="s">
        <v>53</v>
      </c>
      <c r="B19" s="84"/>
      <c r="C19" s="91">
        <v>94.9</v>
      </c>
      <c r="D19" s="27"/>
      <c r="E19" s="87">
        <f>C19</f>
        <v>94.9</v>
      </c>
    </row>
    <row r="20" spans="1:5" x14ac:dyDescent="0.25">
      <c r="A20" s="84" t="s">
        <v>54</v>
      </c>
      <c r="C20" s="91">
        <v>124.5</v>
      </c>
      <c r="D20" s="27"/>
      <c r="E20" s="87">
        <f>C20</f>
        <v>124.5</v>
      </c>
    </row>
    <row r="21" spans="1:5" x14ac:dyDescent="0.25">
      <c r="C21" s="107"/>
      <c r="D21" s="27"/>
    </row>
    <row r="22" spans="1:5" x14ac:dyDescent="0.25">
      <c r="B22" s="84"/>
      <c r="C22" s="25"/>
      <c r="D22" s="25"/>
    </row>
    <row r="23" spans="1:5" x14ac:dyDescent="0.25">
      <c r="A23" s="84" t="s">
        <v>55</v>
      </c>
      <c r="C23" s="94" t="s">
        <v>56</v>
      </c>
      <c r="D23" s="83"/>
      <c r="E23" s="92" t="s">
        <v>57</v>
      </c>
    </row>
    <row r="24" spans="1:5" x14ac:dyDescent="0.25">
      <c r="C24" s="94" t="s">
        <v>10</v>
      </c>
      <c r="D24" s="83"/>
      <c r="E24" s="92" t="s">
        <v>58</v>
      </c>
    </row>
    <row r="25" spans="1:5" x14ac:dyDescent="0.25">
      <c r="C25" s="94" t="s">
        <v>38</v>
      </c>
      <c r="D25" s="83"/>
      <c r="E25" s="92" t="s">
        <v>59</v>
      </c>
    </row>
    <row r="28" spans="1:5" x14ac:dyDescent="0.25">
      <c r="A28" s="84"/>
      <c r="C28" s="136"/>
      <c r="D28" s="136"/>
    </row>
  </sheetData>
  <hyperlinks>
    <hyperlink ref="C23" r:id="rId1" xr:uid="{00000000-0004-0000-0200-000000000000}"/>
    <hyperlink ref="E23" r:id="rId2" xr:uid="{00000000-0004-0000-0200-000001000000}"/>
    <hyperlink ref="C24" r:id="rId3" xr:uid="{00000000-0004-0000-0200-000002000000}"/>
    <hyperlink ref="E24" r:id="rId4" xr:uid="{00000000-0004-0000-0200-000003000000}"/>
    <hyperlink ref="E25" r:id="rId5" xr:uid="{00000000-0004-0000-0200-000004000000}"/>
    <hyperlink ref="C25" r:id="rId6" xr:uid="{00000000-0004-0000-0200-000005000000}"/>
  </hyperlinks>
  <pageMargins left="0.7" right="0.7" top="0.78740157499999996" bottom="0.78740157499999996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4b601-f1d1-4476-bd6f-158200490a3f" xsi:nil="true"/>
    <lcf76f155ced4ddcb4097134ff3c332f xmlns="3fe259bd-b095-4b5f-9e18-b03380e5f3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2F0C24E4D004588ADFE417AB3DF3D" ma:contentTypeVersion="16" ma:contentTypeDescription="Ein neues Dokument erstellen." ma:contentTypeScope="" ma:versionID="f2214c790e4335091b20d56eb9fba88e">
  <xsd:schema xmlns:xsd="http://www.w3.org/2001/XMLSchema" xmlns:xs="http://www.w3.org/2001/XMLSchema" xmlns:p="http://schemas.microsoft.com/office/2006/metadata/properties" xmlns:ns2="3fe259bd-b095-4b5f-9e18-b03380e5f3f2" xmlns:ns3="cd14b601-f1d1-4476-bd6f-158200490a3f" targetNamespace="http://schemas.microsoft.com/office/2006/metadata/properties" ma:root="true" ma:fieldsID="86f9a46fcec1ab2d6b0192534545c515" ns2:_="" ns3:_="">
    <xsd:import namespace="3fe259bd-b095-4b5f-9e18-b03380e5f3f2"/>
    <xsd:import namespace="cd14b601-f1d1-4476-bd6f-158200490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259bd-b095-4b5f-9e18-b03380e5f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4b601-f1d1-4476-bd6f-158200490a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5db9cd-5b33-443e-9aa9-fe452183dd80}" ma:internalName="TaxCatchAll" ma:showField="CatchAllData" ma:web="cd14b601-f1d1-4476-bd6f-158200490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D21CB-511F-4A77-9832-81FA344F67B3}">
  <ds:schemaRefs>
    <ds:schemaRef ds:uri="http://schemas.microsoft.com/office/2006/documentManagement/types"/>
    <ds:schemaRef ds:uri="http://schemas.microsoft.com/office/2006/metadata/properties"/>
    <ds:schemaRef ds:uri="77d8fcf3-e18b-4be5-b2e1-289614f060ac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9f4f9e1-b8e3-4a40-b6cf-9fa8f45987ef"/>
    <ds:schemaRef ds:uri="http://purl.org/dc/elements/1.1/"/>
    <ds:schemaRef ds:uri="cd14b601-f1d1-4476-bd6f-158200490a3f"/>
    <ds:schemaRef ds:uri="3fe259bd-b095-4b5f-9e18-b03380e5f3f2"/>
  </ds:schemaRefs>
</ds:datastoreItem>
</file>

<file path=customXml/itemProps2.xml><?xml version="1.0" encoding="utf-8"?>
<ds:datastoreItem xmlns:ds="http://schemas.openxmlformats.org/officeDocument/2006/customXml" ds:itemID="{2F70961F-467A-4792-A156-4DB85931C1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4AC54-701C-4AE6-8427-3EA161D17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259bd-b095-4b5f-9e18-b03380e5f3f2"/>
    <ds:schemaRef ds:uri="cd14b601-f1d1-4476-bd6f-158200490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Deutsch</vt:lpstr>
      <vt:lpstr>Englisch</vt:lpstr>
      <vt:lpstr>DropDown</vt:lpstr>
      <vt:lpstr>Deutsch!Druckbereich</vt:lpstr>
      <vt:lpstr>Englisch!Druckbereich</vt:lpstr>
      <vt:lpstr>Stand_typ</vt:lpstr>
    </vt:vector>
  </TitlesOfParts>
  <Manager/>
  <Company>NürnbergMesse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Marco Schlegel</cp:lastModifiedBy>
  <cp:revision/>
  <dcterms:created xsi:type="dcterms:W3CDTF">2010-12-14T14:22:40Z</dcterms:created>
  <dcterms:modified xsi:type="dcterms:W3CDTF">2026-04-27T11:44:52Z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0x0101000B52F0C24E4D004588ADFE417AB3DF3D</vt:lpwstr>
  </property>
  <property fmtid="{D5CDD505-2E9C-101B-9397-08002B2CF9AE}" pid="3" name="MediaServiceImageTags">
    <vt:lpwstr/>
  </property>
</Properties>
</file>