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sca_stds\std_work\New Standards\3K standards\"/>
    </mc:Choice>
  </mc:AlternateContent>
  <workbookProtection workbookAlgorithmName="SHA-512" workbookHashValue="dzlbwNRVBlcgw2hyf00F+ZW8Gd7BHhFJgLqUvZ6hXC6Hsx9itXlsLTnR6tnQhDkfnDMfvN7AjCJBXsOcz0pAKA==" workbookSaltValue="1ENcjfuOPvno46JClrQUrQ==" workbookSpinCount="100000" lockStructure="1"/>
  <bookViews>
    <workbookView xWindow="11280" yWindow="90" windowWidth="14505" windowHeight="8325" tabRatio="883"/>
  </bookViews>
  <sheets>
    <sheet name="Sheet1" sheetId="1" r:id="rId1"/>
  </sheets>
  <definedNames>
    <definedName name="_xlnm.Print_Area" localSheetId="0">Sheet1!$A$1:$J$63</definedName>
    <definedName name="_xlnm.Print_Titles" localSheetId="0">Sheet1!$A:$B,Sheet1!$1:$13</definedName>
  </definedNames>
  <calcPr calcId="162913"/>
</workbook>
</file>

<file path=xl/calcChain.xml><?xml version="1.0" encoding="utf-8"?>
<calcChain xmlns="http://schemas.openxmlformats.org/spreadsheetml/2006/main">
  <c r="C50" i="1" l="1"/>
  <c r="H16" i="1" l="1"/>
  <c r="I39" i="1" l="1"/>
  <c r="C57" i="1" l="1"/>
  <c r="I54" i="1" l="1"/>
  <c r="I16" i="1" l="1"/>
  <c r="C39" i="1" l="1"/>
  <c r="I40" i="1"/>
  <c r="C40" i="1"/>
  <c r="J40" i="1" l="1"/>
  <c r="C22" i="1"/>
  <c r="I41" i="1" l="1"/>
  <c r="I48" i="1" l="1"/>
  <c r="I42" i="1"/>
  <c r="I34" i="1" l="1"/>
  <c r="C34" i="1" l="1"/>
  <c r="I55" i="1" l="1"/>
  <c r="G2" i="1" l="1"/>
  <c r="C2" i="1"/>
  <c r="J22" i="1" l="1"/>
  <c r="I38" i="1" l="1"/>
  <c r="C47" i="1"/>
  <c r="C33" i="1"/>
  <c r="C32" i="1"/>
  <c r="C56" i="1"/>
  <c r="J56" i="1" s="1"/>
  <c r="C55" i="1"/>
  <c r="C54" i="1"/>
  <c r="I20" i="1" l="1"/>
  <c r="I32" i="1"/>
  <c r="I26" i="1"/>
  <c r="H4" i="1" l="1"/>
  <c r="J16" i="1" l="1"/>
  <c r="J57" i="1" l="1"/>
  <c r="J55" i="1"/>
  <c r="J54" i="1"/>
  <c r="J50" i="1"/>
  <c r="J48" i="1"/>
  <c r="J47" i="1"/>
  <c r="J41" i="1"/>
  <c r="J42" i="1"/>
  <c r="J39" i="1"/>
  <c r="J38" i="1"/>
  <c r="J33" i="1"/>
  <c r="J34" i="1"/>
  <c r="J32" i="1"/>
  <c r="J26" i="1"/>
  <c r="J58" i="1" l="1"/>
  <c r="J60" i="1" s="1"/>
  <c r="H3" i="1" s="1"/>
  <c r="O16" i="1"/>
  <c r="P16" i="1"/>
  <c r="Q16" i="1"/>
  <c r="S16" i="1"/>
  <c r="N62" i="1" s="1"/>
  <c r="U16" i="1"/>
  <c r="U22" i="1"/>
  <c r="U26" i="1"/>
  <c r="U32" i="1"/>
  <c r="U33" i="1"/>
  <c r="U34" i="1"/>
  <c r="U37" i="1"/>
  <c r="O38" i="1"/>
  <c r="P38" i="1" s="1"/>
  <c r="Q38" i="1"/>
  <c r="O42" i="1"/>
  <c r="U42" i="1"/>
  <c r="Q47" i="1"/>
  <c r="U47" i="1"/>
  <c r="U48" i="1"/>
  <c r="U50" i="1"/>
  <c r="U53" i="1"/>
  <c r="F16" i="1"/>
  <c r="E16" i="1"/>
  <c r="D16" i="1"/>
  <c r="F38" i="1"/>
  <c r="F47" i="1"/>
  <c r="D38" i="1"/>
  <c r="E38" i="1" s="1"/>
  <c r="D42" i="1"/>
  <c r="C62" i="1" l="1"/>
  <c r="C63" i="1" s="1"/>
  <c r="I2" i="1"/>
  <c r="J59" i="1"/>
  <c r="N66" i="1"/>
  <c r="N65" i="1"/>
  <c r="U58" i="1"/>
  <c r="U60" i="1" s="1"/>
  <c r="N63" i="1" l="1"/>
  <c r="N67" i="1"/>
  <c r="N68" i="1"/>
  <c r="U59" i="1"/>
</calcChain>
</file>

<file path=xl/sharedStrings.xml><?xml version="1.0" encoding="utf-8"?>
<sst xmlns="http://schemas.openxmlformats.org/spreadsheetml/2006/main" count="177" uniqueCount="88">
  <si>
    <t>UNIT</t>
  </si>
  <si>
    <t>TOTAL</t>
  </si>
  <si>
    <t>NO. OF</t>
  </si>
  <si>
    <t xml:space="preserve">          CAPACITY</t>
  </si>
  <si>
    <t>AREA</t>
  </si>
  <si>
    <t>NET</t>
  </si>
  <si>
    <t>ROOM TYPE</t>
  </si>
  <si>
    <t xml:space="preserve"> UNITS</t>
  </si>
  <si>
    <t>PER UNIT</t>
  </si>
  <si>
    <t xml:space="preserve">  AREA</t>
  </si>
  <si>
    <t>---</t>
  </si>
  <si>
    <t xml:space="preserve"> </t>
  </si>
  <si>
    <t>(1 per floor)</t>
  </si>
  <si>
    <t>ROOM</t>
  </si>
  <si>
    <t>LAYOUT</t>
  </si>
  <si>
    <t>TOTAL GROSS AREA  (100%)</t>
  </si>
  <si>
    <t>[sf]</t>
  </si>
  <si>
    <t>TOTAL SF PER PUPIL:</t>
  </si>
  <si>
    <t>Adults</t>
  </si>
  <si>
    <t>Computers</t>
  </si>
  <si>
    <t>Printers</t>
  </si>
  <si>
    <t>PS/IS</t>
  </si>
  <si>
    <t>GROUP 1- INSTRUCTION</t>
  </si>
  <si>
    <t>GROUP 7 - LOBBY</t>
  </si>
  <si>
    <t>GROUP 9 - STORAGE</t>
  </si>
  <si>
    <t>9-16</t>
  </si>
  <si>
    <t>9-24</t>
  </si>
  <si>
    <t>GROUP 10 - ADMINISTRATION</t>
  </si>
  <si>
    <t>GROUP 12 - CUSTODIAL</t>
  </si>
  <si>
    <t>GROUP K - KITCHEN</t>
  </si>
  <si>
    <t>Administration Suite</t>
  </si>
  <si>
    <t>TOTAL PROGRAMMED AREA (55% Gross)</t>
  </si>
  <si>
    <t>TOTAL CORE AREA  (45% Gross)</t>
  </si>
  <si>
    <t>TOTAL  CAPACITY:</t>
  </si>
  <si>
    <t>DETAILED PROGRAM OF REQUIREMENTS</t>
  </si>
  <si>
    <t xml:space="preserve"> sf interior area</t>
  </si>
  <si>
    <t xml:space="preserve"> outdoor play area</t>
  </si>
  <si>
    <t>Approx.</t>
  </si>
  <si>
    <t>GROUP 4 / 5 - PHYSICAL EDUCATION/ASSEMBLY</t>
  </si>
  <si>
    <t>Target Min.</t>
  </si>
  <si>
    <t>Pre-K Seats</t>
  </si>
  <si>
    <t>Note: Double click to enter: number of classrooms; and if an outdoor space is available (1) or not (0). Spreadsheet will calculate the rest.</t>
  </si>
  <si>
    <t>Note:  Areas listed have been minimized due to potential building constraints</t>
  </si>
  <si>
    <t>(if space is available)</t>
  </si>
  <si>
    <r>
      <t xml:space="preserve">Janitor's Sink Closet </t>
    </r>
    <r>
      <rPr>
        <sz val="8"/>
        <rFont val="Arial"/>
        <family val="2"/>
      </rPr>
      <t>(prox to refuse and pantry, with floor sink if possible)</t>
    </r>
  </si>
  <si>
    <r>
      <t xml:space="preserve">      Food/paper storage</t>
    </r>
    <r>
      <rPr>
        <sz val="8"/>
        <rFont val="Arial"/>
        <family val="2"/>
      </rPr>
      <t>(only if more than 2 CR's; 3-6 CR's 80; 7+ is 200 sf)</t>
    </r>
  </si>
  <si>
    <r>
      <t xml:space="preserve">Refuse and Recycling Room </t>
    </r>
    <r>
      <rPr>
        <sz val="8"/>
        <rFont val="Arial"/>
        <family val="2"/>
      </rPr>
      <t>(floor drain optional; on 1st floor if possible) (Included only if 3 CR's or more, then sized at 8 sf x number of CR's)</t>
    </r>
  </si>
  <si>
    <r>
      <t>Lobby</t>
    </r>
    <r>
      <rPr>
        <sz val="8"/>
        <rFont val="Arial"/>
        <family val="2"/>
      </rPr>
      <t xml:space="preserve"> (including stroller area) (sized at 50 sf x CRs')</t>
    </r>
  </si>
  <si>
    <r>
      <t xml:space="preserve">Kitchen Complex </t>
    </r>
    <r>
      <rPr>
        <sz val="8"/>
        <rFont val="Arial"/>
        <family val="2"/>
      </rPr>
      <t xml:space="preserve">(minimize size to fit required equipment; if &gt;3 CR's incl. Dietician's desk and phone) </t>
    </r>
  </si>
  <si>
    <t>GROUP 8 - STUDENT SUPPORT</t>
  </si>
  <si>
    <t>(1 to 20 Classrooms)</t>
  </si>
  <si>
    <r>
      <t>Parents / Community Room</t>
    </r>
    <r>
      <rPr>
        <sz val="8"/>
        <rFont val="Arial"/>
        <family val="2"/>
      </rPr>
      <t xml:space="preserve"> (no sink) (30sf x CR's; min 100 sf, max 350 sf)</t>
    </r>
  </si>
  <si>
    <t>Note: Adult toilet (main fl) to include wall-mounted changing table as amenity for families</t>
  </si>
  <si>
    <r>
      <t>Custodian's Storage</t>
    </r>
    <r>
      <rPr>
        <sz val="8"/>
        <rFont val="Arial"/>
        <family val="2"/>
      </rPr>
      <t xml:space="preserve"> (12.5 sf x CR's; 50 sf min; 100 sf max)</t>
    </r>
  </si>
  <si>
    <r>
      <t xml:space="preserve">      Milk Ch/Storage</t>
    </r>
    <r>
      <rPr>
        <sz val="8"/>
        <rFont val="Arial"/>
        <family val="2"/>
      </rPr>
      <t xml:space="preserve"> (only if 1 or 2 CR's: warmer, milk chest, handsink and cart)</t>
    </r>
  </si>
  <si>
    <r>
      <t xml:space="preserve">General Storage/Supply </t>
    </r>
    <r>
      <rPr>
        <sz val="8"/>
        <color indexed="8"/>
        <rFont val="Arial"/>
        <family val="2"/>
      </rPr>
      <t>(included only if 4 CR's or more;  45 sf x CR's)</t>
    </r>
  </si>
  <si>
    <t>(Code min 30 sf net/child)(For 1 CR and NO outdoor play, CR to be 1200 sf)</t>
  </si>
  <si>
    <r>
      <t xml:space="preserve">Outdoor Playground: </t>
    </r>
    <r>
      <rPr>
        <sz val="9"/>
        <rFont val="Arial"/>
        <family val="2"/>
      </rPr>
      <t xml:space="preserve"> Target Min 1,350 sf </t>
    </r>
    <r>
      <rPr>
        <sz val="8"/>
        <rFont val="Arial"/>
        <family val="2"/>
      </rPr>
      <t>(for 1-5 CR's, 1 class at a time)</t>
    </r>
    <r>
      <rPr>
        <sz val="9"/>
        <rFont val="Arial"/>
        <family val="2"/>
      </rPr>
      <t xml:space="preserve">; 2,700 sf </t>
    </r>
    <r>
      <rPr>
        <sz val="8"/>
        <rFont val="Arial"/>
        <family val="2"/>
      </rPr>
      <t>(for 6 or more CR's, 2 classes at a time); for more than 10 classrooms, enlarge the outdoor space similarly if possible.  (If no Outdoor Play Space is available, an Indoor Exercise Room will  be provided, unless there is only 1 classroom, in which case the single classroom will be enlarged.)</t>
    </r>
  </si>
  <si>
    <t>rev. 9/30/16</t>
  </si>
  <si>
    <t>Program of Requirements for a 3-K Center</t>
  </si>
  <si>
    <t>for Fit-Out or New 3-K Building</t>
  </si>
  <si>
    <t>3-K Seats</t>
  </si>
  <si>
    <t>3K 1-10</t>
  </si>
  <si>
    <t>3K 10-11</t>
  </si>
  <si>
    <t>3K 10-13</t>
  </si>
  <si>
    <t>3K 10-15</t>
  </si>
  <si>
    <t xml:space="preserve">3K 10-25 </t>
  </si>
  <si>
    <t>12-17</t>
  </si>
  <si>
    <t>3K 10-27</t>
  </si>
  <si>
    <t>3K K2</t>
  </si>
  <si>
    <r>
      <t xml:space="preserve">Exercise Room (children's playroom) </t>
    </r>
    <r>
      <rPr>
        <sz val="8"/>
        <rFont val="Arial"/>
        <family val="2"/>
      </rPr>
      <t xml:space="preserve">(include toilet room and sink counter similar to CR) </t>
    </r>
    <r>
      <rPr>
        <sz val="10"/>
        <rFont val="Arial"/>
        <family val="2"/>
      </rPr>
      <t xml:space="preserve"> - </t>
    </r>
    <r>
      <rPr>
        <sz val="8"/>
        <rFont val="Arial"/>
        <family val="2"/>
      </rPr>
      <t xml:space="preserve">(for 1-5 CR's include only if no outdoor play; if 6-10 CR's include 1 Exercise Rm; if more than 10 CR's include 2 Exercise rooms) </t>
    </r>
  </si>
  <si>
    <t>3K 9-19</t>
  </si>
  <si>
    <t>3K 7-10</t>
  </si>
  <si>
    <r>
      <t xml:space="preserve">3K 8-53
</t>
    </r>
    <r>
      <rPr>
        <sz val="8"/>
        <rFont val="Arial"/>
        <family val="2"/>
      </rPr>
      <t>Rev. 07/01/21</t>
    </r>
  </si>
  <si>
    <r>
      <t xml:space="preserve">Medical Office </t>
    </r>
    <r>
      <rPr>
        <sz val="8"/>
        <rFont val="Arial"/>
        <family val="2"/>
      </rPr>
      <t>(200 SF nurses area, waiting area, holding/rest area) (must have proximate student toilet room accessible from corridor)</t>
    </r>
  </si>
  <si>
    <r>
      <t xml:space="preserve">Grounds Equipment Storage </t>
    </r>
    <r>
      <rPr>
        <sz val="8"/>
        <color indexed="8"/>
        <rFont val="Arial"/>
        <family val="2"/>
      </rPr>
      <t>(included only if 4 CR's or more)</t>
    </r>
  </si>
  <si>
    <r>
      <t xml:space="preserve">      3K Warming Pantry</t>
    </r>
    <r>
      <rPr>
        <sz val="8"/>
        <rFont val="Arial"/>
        <family val="2"/>
      </rPr>
      <t xml:space="preserve"> (only if more than 2 CR's; 3-6 CR's is 200; 7+ is 480 sf)</t>
    </r>
  </si>
  <si>
    <r>
      <t xml:space="preserve"> Classrooms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 xml:space="preserve">(toilets within CR's preferred - incl'd in area noted) </t>
    </r>
  </si>
  <si>
    <r>
      <t>Custodian's Office/Workshop</t>
    </r>
    <r>
      <rPr>
        <sz val="8"/>
        <rFont val="Arial"/>
        <family val="2"/>
      </rPr>
      <t xml:space="preserve"> (only if there are 4 CR's or more)</t>
    </r>
  </si>
  <si>
    <t>3K 12-11/16</t>
  </si>
  <si>
    <r>
      <t xml:space="preserve"> Staff Locker/Changing Rm</t>
    </r>
    <r>
      <rPr>
        <sz val="8"/>
        <rFont val="Arial"/>
        <family val="2"/>
      </rPr>
      <t xml:space="preserve"> (bench, 2 lockers) (only for 3 CR's or more) </t>
    </r>
  </si>
  <si>
    <t>3K 12-25 
rev 9/22/21</t>
  </si>
  <si>
    <r>
      <t>Telecommunications Closet-</t>
    </r>
    <r>
      <rPr>
        <sz val="8"/>
        <color indexed="8"/>
        <rFont val="Arial"/>
        <family val="2"/>
      </rPr>
      <t>included for 3 CR's or more</t>
    </r>
  </si>
  <si>
    <t>If no Outdoor Play Space is available, an Indoor Exercise Room will  be provided unless there is only 1 classroom, in which case the single classroom will be enlarged.  If Outdoor Play Space is available, an Indoor Exercise Room must be provided when there are 6 classrooms or more; 2 indoor Exercise Rooms will be provided when there are 11 classrooms or more.</t>
  </si>
  <si>
    <r>
      <t xml:space="preserve">    Principal's Office, large w/ conf area and toilet rm</t>
    </r>
    <r>
      <rPr>
        <sz val="8"/>
        <rFont val="Arial"/>
        <family val="2"/>
      </rPr>
      <t xml:space="preserve"> (only if 8 CR's or more)</t>
    </r>
  </si>
  <si>
    <r>
      <t xml:space="preserve">    Principal's Office, small </t>
    </r>
    <r>
      <rPr>
        <sz val="8"/>
        <rFont val="Arial"/>
        <family val="2"/>
      </rPr>
      <t>(only included if POR includes 4 to 7 CR's)</t>
    </r>
  </si>
  <si>
    <r>
      <t xml:space="preserve"> Staff Rm</t>
    </r>
    <r>
      <rPr>
        <sz val="8"/>
        <rFont val="Arial"/>
        <family val="2"/>
      </rPr>
      <t xml:space="preserve"> (w/ sink, fridge, micro.) (30sf x CR's; min 100 sf, max 350 sf)</t>
    </r>
  </si>
  <si>
    <r>
      <t xml:space="preserve">    General Office/Supervisor </t>
    </r>
    <r>
      <rPr>
        <sz val="8"/>
        <rFont val="Arial"/>
        <family val="2"/>
      </rPr>
      <t>(1 - 3 CR's, 250 sf; 4 CR's or more, 350 sf)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</si>
</sst>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sz val="10"/>
      <name val="Arial"/>
      <family val="2"/>
    </font>
    <font>
      <b/>
      <u/>
      <sz val="9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u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3" fontId="0" fillId="0" borderId="0"/>
  </cellStyleXfs>
  <cellXfs count="205">
    <xf numFmtId="3" fontId="0" fillId="0" borderId="0" xfId="0"/>
    <xf numFmtId="3" fontId="11" fillId="0" borderId="0" xfId="0" applyNumberFormat="1" applyFont="1" applyBorder="1" applyProtection="1"/>
    <xf numFmtId="3" fontId="11" fillId="0" borderId="0" xfId="0" applyNumberFormat="1" applyFont="1" applyAlignment="1" applyProtection="1">
      <alignment horizontal="center"/>
    </xf>
    <xf numFmtId="3" fontId="11" fillId="0" borderId="0" xfId="0" quotePrefix="1" applyNumberFormat="1" applyFont="1" applyAlignment="1" applyProtection="1">
      <alignment horizontal="right"/>
    </xf>
    <xf numFmtId="3" fontId="11" fillId="0" borderId="0" xfId="0" applyNumberFormat="1" applyFont="1" applyProtection="1"/>
    <xf numFmtId="3" fontId="11" fillId="0" borderId="0" xfId="0" quotePrefix="1" applyNumberFormat="1" applyFont="1" applyBorder="1" applyAlignment="1" applyProtection="1">
      <alignment horizontal="right"/>
    </xf>
    <xf numFmtId="3" fontId="11" fillId="0" borderId="0" xfId="0" applyNumberFormat="1" applyFont="1" applyBorder="1" applyAlignment="1" applyProtection="1">
      <alignment horizontal="center"/>
    </xf>
    <xf numFmtId="3" fontId="11" fillId="0" borderId="3" xfId="0" applyNumberFormat="1" applyFont="1" applyBorder="1" applyProtection="1"/>
    <xf numFmtId="3" fontId="11" fillId="0" borderId="0" xfId="0" applyFont="1" applyBorder="1" applyProtection="1"/>
    <xf numFmtId="3" fontId="12" fillId="2" borderId="0" xfId="0" applyFont="1" applyFill="1" applyBorder="1" applyAlignment="1" applyProtection="1">
      <alignment horizontal="right"/>
    </xf>
    <xf numFmtId="3" fontId="0" fillId="3" borderId="6" xfId="0" applyFill="1" applyBorder="1" applyAlignment="1" applyProtection="1">
      <alignment horizontal="center"/>
      <protection locked="0"/>
    </xf>
    <xf numFmtId="3" fontId="11" fillId="0" borderId="0" xfId="0" quotePrefix="1" applyNumberFormat="1" applyFont="1" applyBorder="1" applyAlignment="1" applyProtection="1">
      <alignment horizontal="center"/>
    </xf>
    <xf numFmtId="49" fontId="0" fillId="0" borderId="0" xfId="0" applyNumberFormat="1" applyProtection="1">
      <protection locked="0"/>
    </xf>
    <xf numFmtId="3" fontId="0" fillId="0" borderId="0" xfId="0" applyAlignment="1" applyProtection="1">
      <alignment horizontal="center"/>
      <protection locked="0"/>
    </xf>
    <xf numFmtId="3" fontId="0" fillId="0" borderId="0" xfId="0" applyProtection="1">
      <protection locked="0"/>
    </xf>
    <xf numFmtId="3" fontId="13" fillId="0" borderId="0" xfId="0" applyFont="1" applyAlignment="1" applyProtection="1">
      <alignment horizontal="left"/>
      <protection locked="0"/>
    </xf>
    <xf numFmtId="3" fontId="13" fillId="0" borderId="0" xfId="0" applyFont="1" applyAlignment="1" applyProtection="1">
      <alignment horizontal="right"/>
      <protection locked="0"/>
    </xf>
    <xf numFmtId="3" fontId="1" fillId="0" borderId="0" xfId="0" applyNumberFormat="1" applyFont="1" applyBorder="1" applyProtection="1">
      <protection locked="0"/>
    </xf>
    <xf numFmtId="3" fontId="0" fillId="0" borderId="0" xfId="0" applyBorder="1" applyProtection="1">
      <protection locked="0"/>
    </xf>
    <xf numFmtId="3" fontId="0" fillId="0" borderId="0" xfId="0" applyBorder="1" applyAlignment="1" applyProtection="1">
      <alignment horizontal="center"/>
      <protection locked="0"/>
    </xf>
    <xf numFmtId="3" fontId="6" fillId="0" borderId="1" xfId="0" applyFont="1" applyBorder="1" applyProtection="1">
      <protection locked="0"/>
    </xf>
    <xf numFmtId="3" fontId="6" fillId="0" borderId="1" xfId="0" applyFont="1" applyBorder="1" applyAlignment="1" applyProtection="1">
      <alignment horizontal="center"/>
      <protection locked="0"/>
    </xf>
    <xf numFmtId="3" fontId="6" fillId="0" borderId="0" xfId="0" applyFont="1" applyBorder="1" applyProtection="1">
      <protection locked="0"/>
    </xf>
    <xf numFmtId="3" fontId="6" fillId="0" borderId="0" xfId="0" applyFont="1" applyBorder="1" applyAlignment="1" applyProtection="1">
      <alignment horizontal="right"/>
      <protection locked="0"/>
    </xf>
    <xf numFmtId="3" fontId="6" fillId="0" borderId="1" xfId="0" applyFont="1" applyBorder="1" applyAlignment="1" applyProtection="1">
      <alignment horizontal="right"/>
      <protection locked="0"/>
    </xf>
    <xf numFmtId="3" fontId="2" fillId="0" borderId="0" xfId="0" applyFont="1" applyAlignment="1" applyProtection="1">
      <alignment horizontal="left"/>
      <protection locked="0"/>
    </xf>
    <xf numFmtId="3" fontId="2" fillId="0" borderId="0" xfId="0" applyFont="1" applyBorder="1" applyAlignment="1" applyProtection="1">
      <alignment horizontal="left"/>
      <protection locked="0"/>
    </xf>
    <xf numFmtId="3" fontId="2" fillId="0" borderId="0" xfId="0" applyFont="1" applyAlignment="1" applyProtection="1">
      <alignment horizontal="center"/>
      <protection locked="0"/>
    </xf>
    <xf numFmtId="3" fontId="2" fillId="0" borderId="0" xfId="0" applyFont="1" applyProtection="1">
      <protection locked="0"/>
    </xf>
    <xf numFmtId="3" fontId="1" fillId="0" borderId="0" xfId="0" applyFont="1" applyBorder="1" applyAlignment="1" applyProtection="1">
      <alignment horizontal="center"/>
      <protection locked="0"/>
    </xf>
    <xf numFmtId="3" fontId="1" fillId="0" borderId="0" xfId="0" applyFont="1" applyAlignment="1" applyProtection="1">
      <alignment horizontal="center"/>
      <protection locked="0"/>
    </xf>
    <xf numFmtId="3" fontId="5" fillId="0" borderId="0" xfId="0" applyFont="1" applyBorder="1" applyAlignment="1" applyProtection="1">
      <alignment horizontal="right"/>
      <protection locked="0"/>
    </xf>
    <xf numFmtId="3" fontId="5" fillId="0" borderId="0" xfId="0" applyFont="1" applyAlignment="1" applyProtection="1">
      <alignment horizontal="right"/>
      <protection locked="0"/>
    </xf>
    <xf numFmtId="3" fontId="4" fillId="0" borderId="0" xfId="0" applyFont="1" applyAlignment="1" applyProtection="1">
      <alignment horizontal="center"/>
      <protection locked="0"/>
    </xf>
    <xf numFmtId="3" fontId="4" fillId="0" borderId="0" xfId="0" applyFont="1" applyProtection="1">
      <protection locked="0"/>
    </xf>
    <xf numFmtId="3" fontId="5" fillId="0" borderId="0" xfId="0" applyFont="1" applyAlignment="1" applyProtection="1">
      <alignment horizontal="center"/>
      <protection locked="0"/>
    </xf>
    <xf numFmtId="3" fontId="5" fillId="0" borderId="0" xfId="0" applyFont="1" applyProtection="1">
      <protection locked="0"/>
    </xf>
    <xf numFmtId="3" fontId="9" fillId="0" borderId="0" xfId="0" applyFont="1" applyBorder="1" applyAlignment="1" applyProtection="1">
      <alignment horizontal="center"/>
      <protection locked="0"/>
    </xf>
    <xf numFmtId="3" fontId="9" fillId="0" borderId="0" xfId="0" applyFont="1" applyBorder="1" applyAlignment="1" applyProtection="1">
      <alignment horizontal="right"/>
      <protection locked="0"/>
    </xf>
    <xf numFmtId="3" fontId="9" fillId="0" borderId="0" xfId="0" applyFont="1" applyAlignment="1" applyProtection="1">
      <alignment horizontal="right"/>
      <protection locked="0"/>
    </xf>
    <xf numFmtId="3" fontId="9" fillId="0" borderId="0" xfId="0" applyFont="1" applyAlignment="1" applyProtection="1">
      <alignment horizontal="center"/>
      <protection locked="0"/>
    </xf>
    <xf numFmtId="3" fontId="11" fillId="0" borderId="0" xfId="0" applyNumberFormat="1" applyFont="1" applyProtection="1">
      <protection locked="0"/>
    </xf>
    <xf numFmtId="3" fontId="11" fillId="0" borderId="0" xfId="0" applyNumberFormat="1" applyFont="1" applyBorder="1" applyProtection="1">
      <protection locked="0"/>
    </xf>
    <xf numFmtId="3" fontId="11" fillId="0" borderId="0" xfId="0" applyNumberFormat="1" applyFon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right"/>
      <protection locked="0"/>
    </xf>
    <xf numFmtId="3" fontId="11" fillId="0" borderId="0" xfId="0" quotePrefix="1" applyNumberFormat="1" applyFont="1" applyAlignment="1" applyProtection="1">
      <alignment horizontal="right"/>
      <protection locked="0"/>
    </xf>
    <xf numFmtId="3" fontId="0" fillId="0" borderId="0" xfId="0" applyNumberFormat="1" applyBorder="1" applyProtection="1">
      <protection locked="0"/>
    </xf>
    <xf numFmtId="3" fontId="0" fillId="0" borderId="0" xfId="0" applyNumberFormat="1" applyProtection="1"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3" fontId="8" fillId="3" borderId="6" xfId="0" applyNumberFormat="1" applyFont="1" applyFill="1" applyBorder="1" applyAlignment="1" applyProtection="1">
      <alignment horizontal="center"/>
      <protection locked="0"/>
    </xf>
    <xf numFmtId="3" fontId="0" fillId="0" borderId="0" xfId="0" quotePrefix="1" applyNumberFormat="1" applyBorder="1" applyAlignment="1" applyProtection="1">
      <alignment horizontal="right"/>
      <protection locked="0"/>
    </xf>
    <xf numFmtId="3" fontId="0" fillId="0" borderId="0" xfId="0" quotePrefix="1" applyNumberFormat="1" applyAlignment="1" applyProtection="1">
      <alignment horizontal="right"/>
      <protection locked="0"/>
    </xf>
    <xf numFmtId="3" fontId="8" fillId="0" borderId="0" xfId="0" applyNumberFormat="1" applyFont="1" applyProtection="1">
      <protection locked="0"/>
    </xf>
    <xf numFmtId="3" fontId="8" fillId="0" borderId="0" xfId="0" applyNumberFormat="1" applyFont="1" applyBorder="1" applyProtection="1">
      <protection locked="0"/>
    </xf>
    <xf numFmtId="3" fontId="0" fillId="0" borderId="0" xfId="0" applyFont="1" applyProtection="1">
      <protection locked="0"/>
    </xf>
    <xf numFmtId="3" fontId="8" fillId="0" borderId="0" xfId="0" applyFont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3" fontId="8" fillId="0" borderId="0" xfId="0" applyFont="1" applyAlignment="1" applyProtection="1">
      <alignment wrapText="1"/>
      <protection locked="0"/>
    </xf>
    <xf numFmtId="3" fontId="0" fillId="0" borderId="0" xfId="0" applyAlignment="1" applyProtection="1">
      <alignment horizontal="center" wrapText="1"/>
      <protection locked="0"/>
    </xf>
    <xf numFmtId="3" fontId="0" fillId="0" borderId="0" xfId="0" applyAlignment="1" applyProtection="1">
      <alignment wrapText="1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3" fontId="7" fillId="0" borderId="0" xfId="0" applyNumberFormat="1" applyFont="1" applyProtection="1">
      <protection locked="0"/>
    </xf>
    <xf numFmtId="3" fontId="8" fillId="0" borderId="0" xfId="0" quotePrefix="1" applyNumberFormat="1" applyFont="1" applyAlignment="1" applyProtection="1">
      <alignment horizontal="center"/>
      <protection locked="0"/>
    </xf>
    <xf numFmtId="3" fontId="16" fillId="0" borderId="0" xfId="0" applyNumberFormat="1" applyFont="1" applyAlignment="1" applyProtection="1">
      <alignment horizontal="right"/>
      <protection locked="0"/>
    </xf>
    <xf numFmtId="3" fontId="8" fillId="0" borderId="0" xfId="0" quotePrefix="1" applyNumberFormat="1" applyFont="1" applyProtection="1">
      <protection locked="0"/>
    </xf>
    <xf numFmtId="3" fontId="0" fillId="0" borderId="0" xfId="0" quotePrefix="1" applyNumberFormat="1" applyProtection="1">
      <protection locked="0"/>
    </xf>
    <xf numFmtId="3" fontId="1" fillId="0" borderId="0" xfId="0" quotePrefix="1" applyNumberFormat="1" applyFont="1" applyAlignment="1" applyProtection="1">
      <alignment horizontal="right"/>
      <protection locked="0"/>
    </xf>
    <xf numFmtId="3" fontId="10" fillId="0" borderId="0" xfId="0" applyNumberFormat="1" applyFont="1" applyBorder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Border="1" applyAlignment="1" applyProtection="1">
      <alignment horizontal="right"/>
      <protection locked="0"/>
    </xf>
    <xf numFmtId="3" fontId="14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49" fontId="14" fillId="0" borderId="0" xfId="0" applyNumberFormat="1" applyFont="1" applyProtection="1">
      <protection locked="0"/>
    </xf>
    <xf numFmtId="3" fontId="15" fillId="0" borderId="0" xfId="0" applyFont="1" applyAlignment="1" applyProtection="1">
      <alignment horizontal="right"/>
      <protection locked="0"/>
    </xf>
    <xf numFmtId="3" fontId="14" fillId="0" borderId="0" xfId="0" applyFont="1" applyAlignment="1" applyProtection="1">
      <alignment horizontal="center"/>
      <protection locked="0"/>
    </xf>
    <xf numFmtId="3" fontId="14" fillId="0" borderId="0" xfId="0" applyFont="1" applyProtection="1">
      <protection locked="0"/>
    </xf>
    <xf numFmtId="3" fontId="14" fillId="0" borderId="0" xfId="0" applyFont="1" applyAlignment="1" applyProtection="1">
      <alignment horizontal="right" wrapText="1"/>
      <protection locked="0"/>
    </xf>
    <xf numFmtId="3" fontId="14" fillId="0" borderId="0" xfId="0" applyFont="1" applyAlignment="1" applyProtection="1">
      <alignment horizontal="left"/>
      <protection locked="0"/>
    </xf>
    <xf numFmtId="3" fontId="14" fillId="0" borderId="0" xfId="0" applyFont="1" applyAlignment="1" applyProtection="1">
      <alignment horizontal="right"/>
      <protection locked="0"/>
    </xf>
    <xf numFmtId="3" fontId="14" fillId="0" borderId="0" xfId="0" applyNumberFormat="1" applyFont="1" applyAlignment="1" applyProtection="1">
      <alignment horizontal="left"/>
      <protection locked="0"/>
    </xf>
    <xf numFmtId="3" fontId="7" fillId="0" borderId="0" xfId="0" applyFont="1" applyAlignment="1" applyProtection="1">
      <alignment horizontal="left"/>
      <protection locked="0"/>
    </xf>
    <xf numFmtId="49" fontId="2" fillId="0" borderId="0" xfId="0" applyNumberFormat="1" applyFont="1" applyProtection="1">
      <protection locked="0"/>
    </xf>
    <xf numFmtId="3" fontId="0" fillId="0" borderId="0" xfId="0" quotePrefix="1" applyAlignment="1" applyProtection="1">
      <alignment horizontal="right"/>
      <protection locked="0"/>
    </xf>
    <xf numFmtId="3" fontId="3" fillId="0" borderId="0" xfId="0" applyFont="1" applyProtection="1">
      <protection locked="0"/>
    </xf>
    <xf numFmtId="49" fontId="0" fillId="0" borderId="0" xfId="0" applyNumberFormat="1" applyProtection="1"/>
    <xf numFmtId="3" fontId="13" fillId="0" borderId="0" xfId="0" applyFont="1" applyBorder="1" applyProtection="1"/>
    <xf numFmtId="3" fontId="0" fillId="0" borderId="0" xfId="0" applyAlignment="1" applyProtection="1">
      <alignment horizontal="center"/>
    </xf>
    <xf numFmtId="3" fontId="1" fillId="0" borderId="0" xfId="0" applyFont="1" applyBorder="1" applyProtection="1"/>
    <xf numFmtId="3" fontId="13" fillId="0" borderId="0" xfId="0" applyFont="1" applyBorder="1" applyAlignment="1" applyProtection="1">
      <alignment horizontal="left"/>
    </xf>
    <xf numFmtId="3" fontId="0" fillId="0" borderId="0" xfId="0" applyProtection="1"/>
    <xf numFmtId="49" fontId="13" fillId="0" borderId="2" xfId="0" applyNumberFormat="1" applyFont="1" applyBorder="1" applyProtection="1"/>
    <xf numFmtId="3" fontId="13" fillId="0" borderId="0" xfId="0" applyFont="1" applyBorder="1" applyAlignment="1" applyProtection="1">
      <alignment horizontal="right"/>
    </xf>
    <xf numFmtId="3" fontId="1" fillId="0" borderId="3" xfId="0" applyFont="1" applyBorder="1" applyProtection="1"/>
    <xf numFmtId="3" fontId="1" fillId="0" borderId="0" xfId="0" applyFont="1" applyProtection="1"/>
    <xf numFmtId="3" fontId="18" fillId="0" borderId="0" xfId="0" applyFont="1" applyBorder="1" applyProtection="1"/>
    <xf numFmtId="3" fontId="1" fillId="0" borderId="0" xfId="0" applyFont="1" applyBorder="1" applyAlignment="1" applyProtection="1">
      <alignment horizontal="right"/>
    </xf>
    <xf numFmtId="3" fontId="1" fillId="0" borderId="0" xfId="0" applyNumberFormat="1" applyFont="1" applyBorder="1" applyProtection="1"/>
    <xf numFmtId="49" fontId="0" fillId="0" borderId="2" xfId="0" applyNumberFormat="1" applyBorder="1" applyProtection="1"/>
    <xf numFmtId="3" fontId="0" fillId="0" borderId="0" xfId="0" applyBorder="1" applyProtection="1"/>
    <xf numFmtId="3" fontId="0" fillId="0" borderId="0" xfId="0" applyBorder="1" applyAlignment="1" applyProtection="1">
      <alignment horizontal="center"/>
    </xf>
    <xf numFmtId="49" fontId="6" fillId="0" borderId="4" xfId="0" applyNumberFormat="1" applyFont="1" applyBorder="1" applyProtection="1"/>
    <xf numFmtId="3" fontId="6" fillId="0" borderId="1" xfId="0" applyFont="1" applyBorder="1" applyProtection="1"/>
    <xf numFmtId="3" fontId="6" fillId="0" borderId="1" xfId="0" applyFont="1" applyBorder="1" applyAlignment="1" applyProtection="1">
      <alignment horizontal="center"/>
    </xf>
    <xf numFmtId="3" fontId="6" fillId="0" borderId="5" xfId="0" applyFont="1" applyBorder="1" applyProtection="1"/>
    <xf numFmtId="3" fontId="2" fillId="0" borderId="2" xfId="0" applyFont="1" applyBorder="1" applyProtection="1"/>
    <xf numFmtId="3" fontId="2" fillId="0" borderId="0" xfId="0" applyFont="1" applyBorder="1" applyAlignment="1" applyProtection="1">
      <alignment horizontal="center"/>
    </xf>
    <xf numFmtId="3" fontId="2" fillId="0" borderId="0" xfId="0" applyFont="1" applyBorder="1" applyProtection="1"/>
    <xf numFmtId="3" fontId="0" fillId="0" borderId="3" xfId="0" applyBorder="1" applyProtection="1"/>
    <xf numFmtId="49" fontId="1" fillId="0" borderId="2" xfId="0" applyNumberFormat="1" applyFont="1" applyBorder="1" applyProtection="1"/>
    <xf numFmtId="3" fontId="1" fillId="0" borderId="0" xfId="0" applyFont="1" applyBorder="1" applyAlignment="1" applyProtection="1">
      <alignment horizontal="center"/>
    </xf>
    <xf numFmtId="3" fontId="1" fillId="0" borderId="3" xfId="0" applyFont="1" applyBorder="1" applyAlignment="1" applyProtection="1">
      <alignment horizontal="center"/>
    </xf>
    <xf numFmtId="3" fontId="0" fillId="0" borderId="0" xfId="0" applyFont="1" applyBorder="1" applyAlignment="1" applyProtection="1"/>
    <xf numFmtId="49" fontId="4" fillId="0" borderId="2" xfId="0" applyNumberFormat="1" applyFont="1" applyBorder="1" applyProtection="1"/>
    <xf numFmtId="3" fontId="4" fillId="0" borderId="0" xfId="0" applyFont="1" applyBorder="1" applyProtection="1"/>
    <xf numFmtId="3" fontId="4" fillId="0" borderId="0" xfId="0" applyFont="1" applyBorder="1" applyAlignment="1" applyProtection="1">
      <alignment horizontal="center"/>
    </xf>
    <xf numFmtId="3" fontId="5" fillId="0" borderId="0" xfId="0" applyFont="1" applyBorder="1" applyAlignment="1" applyProtection="1">
      <alignment horizontal="right"/>
    </xf>
    <xf numFmtId="3" fontId="5" fillId="0" borderId="3" xfId="0" applyFont="1" applyBorder="1" applyAlignment="1" applyProtection="1">
      <alignment horizontal="right"/>
    </xf>
    <xf numFmtId="49" fontId="5" fillId="0" borderId="2" xfId="0" applyNumberFormat="1" applyFont="1" applyBorder="1" applyProtection="1"/>
    <xf numFmtId="3" fontId="5" fillId="0" borderId="0" xfId="0" applyFont="1" applyBorder="1" applyProtection="1"/>
    <xf numFmtId="3" fontId="5" fillId="0" borderId="0" xfId="0" applyFont="1" applyBorder="1" applyAlignment="1" applyProtection="1">
      <alignment horizontal="center"/>
    </xf>
    <xf numFmtId="49" fontId="9" fillId="0" borderId="2" xfId="0" applyNumberFormat="1" applyFont="1" applyBorder="1" applyProtection="1"/>
    <xf numFmtId="3" fontId="9" fillId="0" borderId="0" xfId="0" applyFont="1" applyBorder="1" applyProtection="1"/>
    <xf numFmtId="3" fontId="9" fillId="0" borderId="0" xfId="0" applyFont="1" applyBorder="1" applyAlignment="1" applyProtection="1">
      <alignment horizontal="center"/>
    </xf>
    <xf numFmtId="3" fontId="9" fillId="0" borderId="0" xfId="0" applyFont="1" applyBorder="1" applyAlignment="1" applyProtection="1">
      <alignment horizontal="right"/>
    </xf>
    <xf numFmtId="3" fontId="9" fillId="0" borderId="3" xfId="0" applyFont="1" applyBorder="1" applyAlignment="1" applyProtection="1">
      <alignment horizontal="right"/>
    </xf>
    <xf numFmtId="3" fontId="0" fillId="0" borderId="0" xfId="0" applyFont="1" applyFill="1" applyBorder="1" applyProtection="1"/>
    <xf numFmtId="3" fontId="0" fillId="0" borderId="0" xfId="0" applyNumberFormat="1" applyBorder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3" fontId="8" fillId="0" borderId="0" xfId="0" applyNumberFormat="1" applyFont="1" applyBorder="1" applyAlignment="1" applyProtection="1">
      <alignment horizontal="center"/>
    </xf>
    <xf numFmtId="3" fontId="0" fillId="0" borderId="0" xfId="0" applyNumberFormat="1" applyBorder="1" applyProtection="1"/>
    <xf numFmtId="3" fontId="0" fillId="0" borderId="3" xfId="0" applyNumberFormat="1" applyBorder="1" applyProtection="1"/>
    <xf numFmtId="3" fontId="0" fillId="0" borderId="0" xfId="0" applyNumberFormat="1" applyProtection="1"/>
    <xf numFmtId="3" fontId="8" fillId="0" borderId="0" xfId="0" applyNumberFormat="1" applyFont="1" applyAlignment="1" applyProtection="1">
      <alignment horizontal="center"/>
    </xf>
    <xf numFmtId="3" fontId="0" fillId="0" borderId="0" xfId="0" applyFont="1" applyFill="1" applyBorder="1" applyAlignment="1" applyProtection="1">
      <alignment wrapText="1"/>
    </xf>
    <xf numFmtId="3" fontId="8" fillId="0" borderId="0" xfId="0" quotePrefix="1" applyNumberFormat="1" applyFont="1" applyBorder="1" applyAlignment="1" applyProtection="1">
      <alignment horizontal="center"/>
    </xf>
    <xf numFmtId="3" fontId="0" fillId="0" borderId="0" xfId="0" quotePrefix="1" applyNumberFormat="1" applyBorder="1" applyAlignment="1" applyProtection="1">
      <alignment horizontal="right"/>
    </xf>
    <xf numFmtId="3" fontId="8" fillId="0" borderId="0" xfId="0" quotePrefix="1" applyNumberFormat="1" applyFont="1" applyBorder="1" applyAlignment="1" applyProtection="1">
      <alignment horizontal="right"/>
    </xf>
    <xf numFmtId="3" fontId="0" fillId="0" borderId="0" xfId="0" quotePrefix="1" applyNumberFormat="1" applyFont="1" applyBorder="1" applyAlignment="1" applyProtection="1">
      <alignment horizontal="right"/>
    </xf>
    <xf numFmtId="3" fontId="8" fillId="0" borderId="3" xfId="0" applyNumberFormat="1" applyFont="1" applyBorder="1" applyProtection="1"/>
    <xf numFmtId="3" fontId="7" fillId="0" borderId="0" xfId="0" applyFont="1" applyBorder="1" applyAlignment="1" applyProtection="1">
      <alignment wrapText="1"/>
    </xf>
    <xf numFmtId="3" fontId="0" fillId="0" borderId="0" xfId="0" applyFont="1" applyBorder="1" applyAlignment="1" applyProtection="1">
      <alignment horizontal="center"/>
    </xf>
    <xf numFmtId="3" fontId="8" fillId="0" borderId="0" xfId="0" applyFont="1" applyBorder="1" applyProtection="1"/>
    <xf numFmtId="3" fontId="8" fillId="0" borderId="0" xfId="0" applyFont="1" applyBorder="1" applyAlignment="1" applyProtection="1">
      <alignment horizontal="center"/>
    </xf>
    <xf numFmtId="3" fontId="8" fillId="0" borderId="3" xfId="0" applyFont="1" applyBorder="1" applyProtection="1"/>
    <xf numFmtId="3" fontId="0" fillId="0" borderId="0" xfId="0" quotePrefix="1" applyNumberFormat="1" applyBorder="1" applyAlignment="1" applyProtection="1">
      <alignment horizontal="center"/>
    </xf>
    <xf numFmtId="3" fontId="0" fillId="0" borderId="0" xfId="0" applyBorder="1" applyAlignment="1" applyProtection="1">
      <alignment wrapText="1"/>
    </xf>
    <xf numFmtId="3" fontId="0" fillId="0" borderId="0" xfId="0" applyNumberFormat="1" applyBorder="1" applyAlignment="1" applyProtection="1">
      <alignment horizontal="center"/>
    </xf>
    <xf numFmtId="3" fontId="0" fillId="0" borderId="3" xfId="0" applyNumberFormat="1" applyBorder="1" applyAlignment="1" applyProtection="1">
      <alignment horizontal="right"/>
    </xf>
    <xf numFmtId="3" fontId="0" fillId="0" borderId="3" xfId="0" quotePrefix="1" applyNumberFormat="1" applyBorder="1" applyAlignment="1" applyProtection="1">
      <alignment horizontal="right"/>
    </xf>
    <xf numFmtId="3" fontId="8" fillId="0" borderId="0" xfId="0" applyNumberFormat="1" applyFont="1" applyBorder="1" applyAlignment="1" applyProtection="1">
      <alignment horizontal="right"/>
    </xf>
    <xf numFmtId="3" fontId="8" fillId="0" borderId="0" xfId="0" applyFont="1" applyBorder="1" applyAlignment="1" applyProtection="1">
      <alignment horizontal="center" wrapText="1"/>
    </xf>
    <xf numFmtId="3" fontId="8" fillId="0" borderId="0" xfId="0" applyFont="1" applyBorder="1" applyAlignment="1" applyProtection="1">
      <alignment wrapText="1"/>
    </xf>
    <xf numFmtId="3" fontId="8" fillId="0" borderId="3" xfId="0" applyFont="1" applyBorder="1" applyAlignment="1" applyProtection="1">
      <alignment wrapText="1"/>
    </xf>
    <xf numFmtId="3" fontId="7" fillId="0" borderId="0" xfId="0" applyNumberFormat="1" applyFont="1" applyBorder="1" applyProtection="1"/>
    <xf numFmtId="3" fontId="8" fillId="0" borderId="0" xfId="0" quotePrefix="1" applyNumberFormat="1" applyFont="1" applyBorder="1" applyProtection="1"/>
    <xf numFmtId="3" fontId="0" fillId="0" borderId="0" xfId="0" quotePrefix="1" applyNumberFormat="1" applyBorder="1" applyProtection="1"/>
    <xf numFmtId="3" fontId="10" fillId="0" borderId="0" xfId="0" applyFont="1" applyBorder="1" applyProtection="1"/>
    <xf numFmtId="3" fontId="10" fillId="0" borderId="3" xfId="0" applyNumberFormat="1" applyFont="1" applyBorder="1" applyProtection="1"/>
    <xf numFmtId="3" fontId="1" fillId="0" borderId="3" xfId="0" applyNumberFormat="1" applyFont="1" applyBorder="1" applyAlignment="1" applyProtection="1">
      <alignment horizontal="right"/>
    </xf>
    <xf numFmtId="3" fontId="1" fillId="0" borderId="3" xfId="0" applyNumberFormat="1" applyFont="1" applyBorder="1" applyProtection="1"/>
    <xf numFmtId="3" fontId="17" fillId="0" borderId="0" xfId="0" applyNumberFormat="1" applyFont="1" applyBorder="1" applyProtection="1"/>
    <xf numFmtId="3" fontId="19" fillId="0" borderId="0" xfId="0" applyFont="1" applyBorder="1" applyAlignment="1" applyProtection="1">
      <alignment horizontal="right"/>
    </xf>
    <xf numFmtId="3" fontId="19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3" fontId="7" fillId="0" borderId="0" xfId="0" applyFont="1" applyAlignment="1" applyProtection="1">
      <alignment horizontal="center" vertical="top"/>
    </xf>
    <xf numFmtId="3" fontId="0" fillId="0" borderId="0" xfId="0" applyFill="1" applyBorder="1" applyProtection="1"/>
    <xf numFmtId="3" fontId="2" fillId="0" borderId="0" xfId="0" applyFont="1" applyFill="1" applyBorder="1" applyProtection="1"/>
    <xf numFmtId="49" fontId="7" fillId="0" borderId="0" xfId="0" applyNumberFormat="1" applyFont="1" applyBorder="1" applyAlignment="1" applyProtection="1">
      <alignment wrapText="1"/>
    </xf>
    <xf numFmtId="49" fontId="0" fillId="0" borderId="0" xfId="0" applyNumberFormat="1" applyBorder="1" applyProtection="1"/>
    <xf numFmtId="49" fontId="11" fillId="0" borderId="2" xfId="0" applyNumberFormat="1" applyFont="1" applyBorder="1" applyAlignment="1" applyProtection="1">
      <alignment horizontal="left" vertical="top"/>
    </xf>
    <xf numFmtId="49" fontId="0" fillId="0" borderId="2" xfId="0" applyNumberFormat="1" applyBorder="1" applyAlignment="1" applyProtection="1">
      <alignment horizontal="left" vertical="top"/>
    </xf>
    <xf numFmtId="49" fontId="7" fillId="0" borderId="2" xfId="0" applyNumberFormat="1" applyFont="1" applyBorder="1" applyAlignment="1" applyProtection="1">
      <alignment horizontal="left" vertical="top" wrapText="1"/>
    </xf>
    <xf numFmtId="49" fontId="7" fillId="0" borderId="2" xfId="0" applyNumberFormat="1" applyFont="1" applyBorder="1" applyAlignment="1" applyProtection="1">
      <alignment horizontal="left" vertical="top"/>
    </xf>
    <xf numFmtId="49" fontId="7" fillId="0" borderId="0" xfId="0" applyNumberFormat="1" applyFont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left" vertical="top" wrapText="1"/>
    </xf>
    <xf numFmtId="49" fontId="0" fillId="0" borderId="2" xfId="0" quotePrefix="1" applyNumberFormat="1" applyBorder="1" applyAlignment="1" applyProtection="1">
      <alignment horizontal="left" vertical="top"/>
    </xf>
    <xf numFmtId="3" fontId="7" fillId="0" borderId="0" xfId="0" applyFont="1" applyBorder="1" applyAlignment="1" applyProtection="1">
      <alignment vertical="top" wrapText="1"/>
    </xf>
    <xf numFmtId="3" fontId="8" fillId="0" borderId="0" xfId="0" applyFont="1" applyBorder="1" applyAlignment="1" applyProtection="1">
      <alignment horizontal="center" vertical="top" wrapText="1"/>
    </xf>
    <xf numFmtId="3" fontId="8" fillId="0" borderId="0" xfId="0" applyFont="1" applyBorder="1" applyAlignment="1" applyProtection="1">
      <alignment vertical="top" wrapText="1"/>
    </xf>
    <xf numFmtId="3" fontId="8" fillId="0" borderId="3" xfId="0" applyFont="1" applyBorder="1" applyAlignment="1" applyProtection="1">
      <alignment vertical="top" wrapText="1"/>
    </xf>
    <xf numFmtId="3" fontId="8" fillId="0" borderId="0" xfId="0" applyFont="1" applyAlignment="1" applyProtection="1">
      <alignment vertical="top" wrapText="1"/>
      <protection locked="0"/>
    </xf>
    <xf numFmtId="3" fontId="0" fillId="0" borderId="0" xfId="0" applyAlignment="1" applyProtection="1">
      <alignment horizontal="center" vertical="top" wrapText="1"/>
      <protection locked="0"/>
    </xf>
    <xf numFmtId="3" fontId="0" fillId="0" borderId="0" xfId="0" applyAlignment="1" applyProtection="1">
      <alignment vertical="top" wrapText="1"/>
      <protection locked="0"/>
    </xf>
    <xf numFmtId="49" fontId="0" fillId="0" borderId="2" xfId="0" applyNumberFormat="1" applyFill="1" applyBorder="1" applyAlignment="1" applyProtection="1">
      <alignment horizontal="left" vertical="top"/>
    </xf>
    <xf numFmtId="3" fontId="8" fillId="0" borderId="0" xfId="0" applyNumberFormat="1" applyFont="1" applyFill="1" applyBorder="1" applyAlignment="1" applyProtection="1">
      <alignment horizontal="center"/>
    </xf>
    <xf numFmtId="3" fontId="0" fillId="0" borderId="0" xfId="0" quotePrefix="1" applyNumberFormat="1" applyFill="1" applyBorder="1" applyAlignment="1" applyProtection="1">
      <alignment horizontal="right"/>
    </xf>
    <xf numFmtId="3" fontId="0" fillId="0" borderId="0" xfId="0" quotePrefix="1" applyNumberFormat="1" applyFill="1" applyBorder="1" applyAlignment="1" applyProtection="1">
      <alignment horizontal="center"/>
    </xf>
    <xf numFmtId="3" fontId="0" fillId="0" borderId="3" xfId="0" applyNumberFormat="1" applyFill="1" applyBorder="1" applyProtection="1"/>
    <xf numFmtId="3" fontId="0" fillId="0" borderId="0" xfId="0" applyNumberFormat="1" applyFill="1" applyProtection="1">
      <protection locked="0"/>
    </xf>
    <xf numFmtId="3" fontId="0" fillId="0" borderId="0" xfId="0" quotePrefix="1" applyNumberFormat="1" applyFill="1" applyBorder="1" applyAlignment="1" applyProtection="1">
      <alignment horizontal="right"/>
      <protection locked="0"/>
    </xf>
    <xf numFmtId="3" fontId="0" fillId="0" borderId="0" xfId="0" applyFill="1" applyProtection="1">
      <protection locked="0"/>
    </xf>
    <xf numFmtId="3" fontId="8" fillId="0" borderId="0" xfId="0" applyNumberFormat="1" applyFont="1" applyFill="1" applyAlignment="1" applyProtection="1">
      <alignment horizontal="center"/>
      <protection locked="0"/>
    </xf>
    <xf numFmtId="3" fontId="0" fillId="0" borderId="0" xfId="0" quotePrefix="1" applyNumberFormat="1" applyFill="1" applyAlignment="1" applyProtection="1">
      <alignment horizontal="right"/>
      <protection locked="0"/>
    </xf>
    <xf numFmtId="3" fontId="8" fillId="0" borderId="0" xfId="0" quotePrefix="1" applyNumberFormat="1" applyFont="1" applyFill="1" applyBorder="1" applyAlignment="1" applyProtection="1">
      <alignment horizontal="center"/>
    </xf>
    <xf numFmtId="3" fontId="8" fillId="0" borderId="0" xfId="0" quotePrefix="1" applyNumberFormat="1" applyFont="1" applyFill="1" applyBorder="1" applyAlignment="1" applyProtection="1">
      <alignment horizontal="right"/>
    </xf>
    <xf numFmtId="3" fontId="8" fillId="0" borderId="3" xfId="0" applyNumberFormat="1" applyFont="1" applyFill="1" applyBorder="1" applyProtection="1"/>
    <xf numFmtId="3" fontId="8" fillId="0" borderId="0" xfId="0" applyNumberFormat="1" applyFont="1" applyFill="1" applyProtection="1">
      <protection locked="0"/>
    </xf>
    <xf numFmtId="3" fontId="0" fillId="0" borderId="0" xfId="0" applyNumberFormat="1" applyFill="1" applyAlignment="1" applyProtection="1">
      <alignment horizontal="center"/>
      <protection locked="0"/>
    </xf>
    <xf numFmtId="49" fontId="0" fillId="0" borderId="2" xfId="0" applyNumberFormat="1" applyFont="1" applyBorder="1" applyAlignment="1" applyProtection="1">
      <alignment horizontal="left" vertical="top"/>
    </xf>
    <xf numFmtId="3" fontId="0" fillId="0" borderId="3" xfId="0" applyNumberFormat="1" applyFont="1" applyBorder="1" applyProtection="1"/>
    <xf numFmtId="3" fontId="0" fillId="0" borderId="0" xfId="0" applyFill="1" applyBorder="1" applyAlignment="1" applyProtection="1">
      <alignment wrapText="1"/>
    </xf>
    <xf numFmtId="3" fontId="0" fillId="0" borderId="0" xfId="0" applyFill="1" applyBorder="1" applyAlignment="1" applyProtection="1"/>
    <xf numFmtId="49" fontId="11" fillId="0" borderId="2" xfId="0" applyNumberFormat="1" applyFont="1" applyBorder="1" applyAlignment="1" applyProtection="1">
      <alignment horizontal="left" vertical="top" wrapText="1"/>
    </xf>
    <xf numFmtId="3" fontId="0" fillId="0" borderId="0" xfId="0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16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6153150" y="5762625"/>
          <a:ext cx="5429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  <xdr:twoCellAnchor>
    <xdr:from>
      <xdr:col>11</xdr:col>
      <xdr:colOff>104775</xdr:colOff>
      <xdr:row>16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6153150" y="5762625"/>
          <a:ext cx="5429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104775</xdr:colOff>
      <xdr:row>16</xdr:row>
      <xdr:rowOff>0</xdr:rowOff>
    </xdr:from>
    <xdr:to>
      <xdr:col>21</xdr:col>
      <xdr:colOff>0</xdr:colOff>
      <xdr:row>16</xdr:row>
      <xdr:rowOff>0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7172325" y="57626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104775</xdr:colOff>
      <xdr:row>16</xdr:row>
      <xdr:rowOff>0</xdr:rowOff>
    </xdr:from>
    <xdr:to>
      <xdr:col>21</xdr:col>
      <xdr:colOff>0</xdr:colOff>
      <xdr:row>16</xdr:row>
      <xdr:rowOff>0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>
          <a:off x="7172325" y="57626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  <xdr:twoCellAnchor>
    <xdr:from>
      <xdr:col>11</xdr:col>
      <xdr:colOff>104775</xdr:colOff>
      <xdr:row>16</xdr:row>
      <xdr:rowOff>104775</xdr:rowOff>
    </xdr:from>
    <xdr:to>
      <xdr:col>12</xdr:col>
      <xdr:colOff>0</xdr:colOff>
      <xdr:row>16</xdr:row>
      <xdr:rowOff>104775</xdr:rowOff>
    </xdr:to>
    <xdr:sp macro="" textlink="">
      <xdr:nvSpPr>
        <xdr:cNvPr id="1066" name="Line 42"/>
        <xdr:cNvSpPr>
          <a:spLocks noChangeShapeType="1"/>
        </xdr:cNvSpPr>
      </xdr:nvSpPr>
      <xdr:spPr bwMode="auto">
        <a:xfrm>
          <a:off x="6153150" y="5867400"/>
          <a:ext cx="5429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  <xdr:twoCellAnchor>
    <xdr:from>
      <xdr:col>11</xdr:col>
      <xdr:colOff>104775</xdr:colOff>
      <xdr:row>16</xdr:row>
      <xdr:rowOff>104775</xdr:rowOff>
    </xdr:from>
    <xdr:to>
      <xdr:col>12</xdr:col>
      <xdr:colOff>0</xdr:colOff>
      <xdr:row>16</xdr:row>
      <xdr:rowOff>104775</xdr:rowOff>
    </xdr:to>
    <xdr:sp macro="" textlink="">
      <xdr:nvSpPr>
        <xdr:cNvPr id="1067" name="Line 43"/>
        <xdr:cNvSpPr>
          <a:spLocks noChangeShapeType="1"/>
        </xdr:cNvSpPr>
      </xdr:nvSpPr>
      <xdr:spPr bwMode="auto">
        <a:xfrm>
          <a:off x="6153150" y="5867400"/>
          <a:ext cx="5429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defaultGridColor="0" view="pageBreakPreview" topLeftCell="A9" colorId="10" zoomScaleNormal="130" zoomScaleSheetLayoutView="100" workbookViewId="0">
      <selection activeCell="C16" sqref="C16"/>
    </sheetView>
  </sheetViews>
  <sheetFormatPr defaultColWidth="8.7109375" defaultRowHeight="12.75" x14ac:dyDescent="0.2"/>
  <cols>
    <col min="1" max="1" width="11.5703125" style="12" customWidth="1"/>
    <col min="2" max="2" width="58.42578125" style="14" customWidth="1"/>
    <col min="3" max="3" width="7.7109375" style="13" customWidth="1"/>
    <col min="4" max="4" width="6.42578125" style="14" hidden="1" customWidth="1"/>
    <col min="5" max="6" width="8.7109375" style="14" hidden="1" customWidth="1"/>
    <col min="7" max="7" width="7.85546875" style="14" customWidth="1"/>
    <col min="8" max="8" width="8.5703125" style="14" customWidth="1"/>
    <col min="9" max="9" width="7" style="14" customWidth="1"/>
    <col min="10" max="10" width="11.28515625" style="14" customWidth="1"/>
    <col min="11" max="11" width="7.85546875" style="14" customWidth="1"/>
    <col min="12" max="12" width="1.28515625" style="14" customWidth="1"/>
    <col min="13" max="13" width="7.140625" style="14" hidden="1" customWidth="1"/>
    <col min="14" max="14" width="7.7109375" style="13" hidden="1" customWidth="1"/>
    <col min="15" max="15" width="6.42578125" style="14" hidden="1" customWidth="1"/>
    <col min="16" max="19" width="8.7109375" style="14" hidden="1" customWidth="1"/>
    <col min="20" max="20" width="7.85546875" style="14" hidden="1" customWidth="1"/>
    <col min="21" max="21" width="9.7109375" style="14" hidden="1" customWidth="1"/>
    <col min="22" max="22" width="9.140625" style="14" hidden="1" customWidth="1"/>
    <col min="23" max="23" width="1.5703125" style="14" customWidth="1"/>
    <col min="24" max="16384" width="8.7109375" style="14"/>
  </cols>
  <sheetData>
    <row r="1" spans="1:21" ht="6.6" customHeight="1" x14ac:dyDescent="0.25">
      <c r="A1" s="85"/>
      <c r="B1" s="86"/>
      <c r="C1" s="87"/>
      <c r="D1" s="88" t="s">
        <v>40</v>
      </c>
      <c r="E1" s="89"/>
      <c r="F1" s="89"/>
      <c r="G1" s="90"/>
      <c r="H1" s="90"/>
      <c r="I1" s="90"/>
      <c r="J1" s="90"/>
      <c r="O1" s="15"/>
      <c r="P1" s="15"/>
      <c r="Q1" s="15"/>
      <c r="R1" s="16" t="s">
        <v>21</v>
      </c>
      <c r="S1" s="15">
        <v>665</v>
      </c>
    </row>
    <row r="2" spans="1:21" ht="15.75" x14ac:dyDescent="0.25">
      <c r="A2" s="91" t="s">
        <v>59</v>
      </c>
      <c r="B2" s="86"/>
      <c r="C2" s="92">
        <f>C16</f>
        <v>1</v>
      </c>
      <c r="D2" s="88"/>
      <c r="E2" s="89"/>
      <c r="F2" s="89"/>
      <c r="G2" s="93" t="str">
        <f>IF(C16=1,"Classroom","Classrooms")</f>
        <v>Classroom</v>
      </c>
      <c r="H2" s="90"/>
      <c r="I2" s="92">
        <f>H16</f>
        <v>15</v>
      </c>
      <c r="J2" s="94" t="s">
        <v>61</v>
      </c>
      <c r="L2" s="14" t="s">
        <v>11</v>
      </c>
      <c r="O2" s="15"/>
      <c r="P2" s="15"/>
      <c r="Q2" s="15"/>
      <c r="R2" s="16"/>
      <c r="S2" s="15"/>
    </row>
    <row r="3" spans="1:21" ht="18.95" customHeight="1" x14ac:dyDescent="0.25">
      <c r="A3" s="91" t="s">
        <v>60</v>
      </c>
      <c r="B3" s="95"/>
      <c r="C3" s="87"/>
      <c r="D3" s="88"/>
      <c r="E3" s="88"/>
      <c r="F3" s="88"/>
      <c r="G3" s="96" t="s">
        <v>37</v>
      </c>
      <c r="H3" s="97">
        <f>MROUND(J60,100)</f>
        <v>3600</v>
      </c>
      <c r="I3" s="88" t="s">
        <v>35</v>
      </c>
      <c r="J3" s="93"/>
      <c r="T3" s="14" t="s">
        <v>11</v>
      </c>
    </row>
    <row r="4" spans="1:21" ht="18.95" customHeight="1" x14ac:dyDescent="0.25">
      <c r="A4" s="91" t="s">
        <v>50</v>
      </c>
      <c r="B4" s="95"/>
      <c r="C4" s="96"/>
      <c r="D4" s="88"/>
      <c r="E4" s="88"/>
      <c r="F4" s="88"/>
      <c r="G4" s="96" t="s">
        <v>39</v>
      </c>
      <c r="H4" s="88">
        <f>I20</f>
        <v>1350</v>
      </c>
      <c r="I4" s="88" t="s">
        <v>36</v>
      </c>
      <c r="J4" s="93"/>
    </row>
    <row r="5" spans="1:21" ht="22.5" customHeight="1" x14ac:dyDescent="0.2">
      <c r="A5" s="169"/>
      <c r="B5" s="168" t="s">
        <v>41</v>
      </c>
      <c r="C5" s="87"/>
      <c r="D5" s="88"/>
      <c r="E5" s="88"/>
      <c r="F5" s="88"/>
      <c r="G5" s="165" t="s">
        <v>43</v>
      </c>
      <c r="H5" s="90"/>
      <c r="I5" s="90"/>
      <c r="J5" s="93"/>
    </row>
    <row r="6" spans="1:21" ht="6" customHeight="1" thickBot="1" x14ac:dyDescent="0.25">
      <c r="A6" s="98"/>
      <c r="B6" s="99"/>
      <c r="C6" s="100"/>
      <c r="D6" s="99"/>
      <c r="E6" s="99"/>
      <c r="F6" s="99"/>
      <c r="G6" s="88"/>
      <c r="H6" s="88"/>
      <c r="I6" s="88"/>
      <c r="J6" s="93"/>
      <c r="K6" s="18"/>
      <c r="L6" s="18"/>
    </row>
    <row r="7" spans="1:21" s="18" customFormat="1" ht="5.0999999999999996" customHeight="1" x14ac:dyDescent="0.2">
      <c r="A7" s="101"/>
      <c r="B7" s="102"/>
      <c r="C7" s="103"/>
      <c r="D7" s="102"/>
      <c r="E7" s="102"/>
      <c r="F7" s="102"/>
      <c r="G7" s="102"/>
      <c r="H7" s="102"/>
      <c r="I7" s="102"/>
      <c r="J7" s="104"/>
      <c r="K7" s="22"/>
      <c r="L7" s="23"/>
      <c r="N7" s="21"/>
      <c r="O7" s="20"/>
      <c r="P7" s="20"/>
      <c r="Q7" s="20"/>
      <c r="R7" s="20"/>
      <c r="S7" s="20"/>
      <c r="T7" s="20"/>
      <c r="U7" s="24"/>
    </row>
    <row r="8" spans="1:21" ht="15" customHeight="1" x14ac:dyDescent="0.2">
      <c r="A8" s="105" t="s">
        <v>34</v>
      </c>
      <c r="B8" s="99"/>
      <c r="C8" s="106"/>
      <c r="D8" s="107"/>
      <c r="E8" s="107"/>
      <c r="F8" s="107"/>
      <c r="G8" s="107"/>
      <c r="H8" s="107"/>
      <c r="I8" s="107"/>
      <c r="J8" s="108"/>
      <c r="K8" s="25"/>
      <c r="L8" s="26"/>
      <c r="N8" s="27"/>
      <c r="O8" s="28"/>
      <c r="P8" s="28"/>
      <c r="Q8" s="28"/>
      <c r="R8" s="28"/>
      <c r="S8" s="28"/>
      <c r="U8" s="18"/>
    </row>
    <row r="9" spans="1:21" ht="3.6" customHeight="1" x14ac:dyDescent="0.2">
      <c r="A9" s="109"/>
      <c r="B9" s="107"/>
      <c r="C9" s="106"/>
      <c r="D9" s="107"/>
      <c r="E9" s="107"/>
      <c r="F9" s="107"/>
      <c r="G9" s="106"/>
      <c r="H9" s="88"/>
      <c r="I9" s="110"/>
      <c r="J9" s="111"/>
      <c r="K9" s="30"/>
      <c r="L9" s="29"/>
      <c r="N9" s="27"/>
      <c r="O9" s="28"/>
      <c r="P9" s="28"/>
      <c r="Q9" s="28"/>
      <c r="R9" s="28"/>
      <c r="S9" s="28"/>
      <c r="U9" s="18"/>
    </row>
    <row r="10" spans="1:21" ht="9.9499999999999993" customHeight="1" x14ac:dyDescent="0.2">
      <c r="A10" s="109"/>
      <c r="B10" s="112" t="s">
        <v>42</v>
      </c>
      <c r="C10" s="110"/>
      <c r="D10" s="88"/>
      <c r="E10" s="88"/>
      <c r="F10" s="88"/>
      <c r="G10" s="88"/>
      <c r="H10" s="88"/>
      <c r="I10" s="110"/>
      <c r="J10" s="111"/>
      <c r="K10" s="30"/>
      <c r="L10" s="29"/>
      <c r="N10" s="27"/>
      <c r="O10" s="28"/>
      <c r="P10" s="28"/>
      <c r="Q10" s="28"/>
      <c r="R10" s="28"/>
      <c r="S10" s="28"/>
      <c r="U10" s="18"/>
    </row>
    <row r="11" spans="1:21" ht="11.1" customHeight="1" x14ac:dyDescent="0.25">
      <c r="A11" s="113"/>
      <c r="B11" s="114"/>
      <c r="C11" s="115"/>
      <c r="D11" s="114"/>
      <c r="E11" s="114"/>
      <c r="F11" s="114"/>
      <c r="G11" s="114"/>
      <c r="H11" s="114"/>
      <c r="I11" s="116" t="s">
        <v>0</v>
      </c>
      <c r="J11" s="117" t="s">
        <v>1</v>
      </c>
      <c r="K11" s="32"/>
      <c r="L11" s="31"/>
      <c r="N11" s="33"/>
      <c r="O11" s="34"/>
      <c r="P11" s="34"/>
      <c r="Q11" s="34"/>
      <c r="R11" s="34"/>
      <c r="S11" s="34"/>
      <c r="T11" s="32" t="s">
        <v>0</v>
      </c>
      <c r="U11" s="31" t="s">
        <v>1</v>
      </c>
    </row>
    <row r="12" spans="1:21" ht="12.6" customHeight="1" x14ac:dyDescent="0.25">
      <c r="A12" s="118" t="s">
        <v>13</v>
      </c>
      <c r="B12" s="119"/>
      <c r="C12" s="120" t="s">
        <v>2</v>
      </c>
      <c r="D12" s="120" t="s">
        <v>18</v>
      </c>
      <c r="E12" s="120" t="s">
        <v>19</v>
      </c>
      <c r="F12" s="120" t="s">
        <v>20</v>
      </c>
      <c r="G12" s="119" t="s">
        <v>3</v>
      </c>
      <c r="H12" s="119"/>
      <c r="I12" s="116" t="s">
        <v>4</v>
      </c>
      <c r="J12" s="117" t="s">
        <v>5</v>
      </c>
      <c r="K12" s="32"/>
      <c r="L12" s="31"/>
      <c r="N12" s="35" t="s">
        <v>2</v>
      </c>
      <c r="O12" s="35" t="s">
        <v>18</v>
      </c>
      <c r="P12" s="35" t="s">
        <v>19</v>
      </c>
      <c r="Q12" s="35" t="s">
        <v>20</v>
      </c>
      <c r="R12" s="36" t="s">
        <v>3</v>
      </c>
      <c r="S12" s="36"/>
      <c r="T12" s="32" t="s">
        <v>4</v>
      </c>
      <c r="U12" s="31" t="s">
        <v>5</v>
      </c>
    </row>
    <row r="13" spans="1:21" ht="12.6" customHeight="1" x14ac:dyDescent="0.25">
      <c r="A13" s="121" t="s">
        <v>14</v>
      </c>
      <c r="B13" s="122" t="s">
        <v>6</v>
      </c>
      <c r="C13" s="123" t="s">
        <v>7</v>
      </c>
      <c r="D13" s="124"/>
      <c r="E13" s="124"/>
      <c r="F13" s="124"/>
      <c r="G13" s="124" t="s">
        <v>8</v>
      </c>
      <c r="H13" s="124" t="s">
        <v>1</v>
      </c>
      <c r="I13" s="124" t="s">
        <v>16</v>
      </c>
      <c r="J13" s="125" t="s">
        <v>9</v>
      </c>
      <c r="K13" s="39"/>
      <c r="L13" s="38"/>
      <c r="N13" s="40" t="s">
        <v>7</v>
      </c>
      <c r="O13" s="39"/>
      <c r="P13" s="39"/>
      <c r="Q13" s="39"/>
      <c r="R13" s="39" t="s">
        <v>8</v>
      </c>
      <c r="S13" s="39" t="s">
        <v>1</v>
      </c>
      <c r="T13" s="39" t="s">
        <v>16</v>
      </c>
      <c r="U13" s="38" t="s">
        <v>9</v>
      </c>
    </row>
    <row r="14" spans="1:21" s="18" customFormat="1" ht="6.6" customHeight="1" x14ac:dyDescent="0.25">
      <c r="A14" s="121"/>
      <c r="B14" s="107"/>
      <c r="C14" s="123"/>
      <c r="D14" s="124"/>
      <c r="E14" s="124"/>
      <c r="F14" s="124"/>
      <c r="G14" s="124"/>
      <c r="H14" s="124"/>
      <c r="I14" s="124"/>
      <c r="J14" s="125"/>
      <c r="K14" s="38"/>
      <c r="L14" s="38"/>
      <c r="N14" s="37"/>
      <c r="O14" s="38"/>
      <c r="P14" s="38"/>
      <c r="Q14" s="38"/>
      <c r="R14" s="38"/>
      <c r="S14" s="38"/>
      <c r="T14" s="38"/>
      <c r="U14" s="38"/>
    </row>
    <row r="15" spans="1:21" ht="13.5" thickBot="1" x14ac:dyDescent="0.25">
      <c r="A15" s="171"/>
      <c r="B15" s="107" t="s">
        <v>22</v>
      </c>
      <c r="C15" s="100"/>
      <c r="D15" s="99"/>
      <c r="E15" s="99"/>
      <c r="F15" s="99"/>
      <c r="G15" s="99"/>
      <c r="H15" s="99"/>
      <c r="I15" s="99"/>
      <c r="J15" s="108"/>
      <c r="L15" s="18"/>
      <c r="U15" s="18"/>
    </row>
    <row r="16" spans="1:21" ht="14.25" thickTop="1" thickBot="1" x14ac:dyDescent="0.25">
      <c r="A16" s="171" t="s">
        <v>62</v>
      </c>
      <c r="B16" s="126" t="s">
        <v>77</v>
      </c>
      <c r="C16" s="10">
        <v>1</v>
      </c>
      <c r="D16" s="19">
        <f t="shared" ref="D16" si="0">C16</f>
        <v>1</v>
      </c>
      <c r="E16" s="19">
        <f t="shared" ref="E16" si="1">2*C16</f>
        <v>2</v>
      </c>
      <c r="F16" s="19">
        <f t="shared" ref="F16" si="2">C16</f>
        <v>1</v>
      </c>
      <c r="G16" s="99">
        <v>15</v>
      </c>
      <c r="H16" s="99">
        <f>C16*G16</f>
        <v>15</v>
      </c>
      <c r="I16" s="99">
        <f>IF(AND(C16=1,C20=0),1200,900)</f>
        <v>1200</v>
      </c>
      <c r="J16" s="108">
        <f>I16*C16</f>
        <v>1200</v>
      </c>
      <c r="L16" s="18"/>
      <c r="N16" s="13">
        <v>2</v>
      </c>
      <c r="O16" s="13">
        <f t="shared" ref="O16" si="3">N16</f>
        <v>2</v>
      </c>
      <c r="P16" s="13">
        <f t="shared" ref="P16" si="4">2*N16</f>
        <v>4</v>
      </c>
      <c r="Q16" s="13">
        <f t="shared" ref="Q16" si="5">N16</f>
        <v>2</v>
      </c>
      <c r="R16" s="14">
        <v>18</v>
      </c>
      <c r="S16" s="14">
        <f t="shared" ref="S16" si="6">N16*R16</f>
        <v>36</v>
      </c>
      <c r="T16" s="14">
        <v>1000</v>
      </c>
      <c r="U16" s="18">
        <f t="shared" ref="U16" si="7">T16*N16</f>
        <v>2000</v>
      </c>
    </row>
    <row r="17" spans="1:21" s="90" customFormat="1" ht="13.5" thickTop="1" x14ac:dyDescent="0.2">
      <c r="A17" s="171"/>
      <c r="B17" s="140" t="s">
        <v>56</v>
      </c>
      <c r="C17" s="6"/>
      <c r="D17" s="127"/>
      <c r="E17" s="127"/>
      <c r="F17" s="127"/>
      <c r="G17" s="5"/>
      <c r="H17" s="5"/>
      <c r="I17" s="5"/>
      <c r="J17" s="7"/>
      <c r="K17" s="4"/>
      <c r="L17" s="1"/>
      <c r="N17" s="2"/>
      <c r="O17" s="128"/>
      <c r="P17" s="128"/>
      <c r="Q17" s="128"/>
      <c r="R17" s="3"/>
      <c r="S17" s="3"/>
      <c r="T17" s="4"/>
      <c r="U17" s="1"/>
    </row>
    <row r="18" spans="1:21" s="90" customFormat="1" ht="6.6" customHeight="1" x14ac:dyDescent="0.2">
      <c r="A18" s="171"/>
      <c r="B18" s="107"/>
      <c r="C18" s="129"/>
      <c r="D18" s="130"/>
      <c r="E18" s="130"/>
      <c r="F18" s="130"/>
      <c r="G18" s="130"/>
      <c r="H18" s="130"/>
      <c r="I18" s="130"/>
      <c r="J18" s="131"/>
      <c r="K18" s="132"/>
      <c r="L18" s="130"/>
      <c r="N18" s="133"/>
      <c r="O18" s="132"/>
      <c r="P18" s="132"/>
      <c r="Q18" s="132"/>
      <c r="R18" s="132"/>
      <c r="S18" s="132"/>
      <c r="T18" s="132"/>
      <c r="U18" s="130"/>
    </row>
    <row r="19" spans="1:21" s="90" customFormat="1" ht="13.5" thickBot="1" x14ac:dyDescent="0.25">
      <c r="A19" s="171"/>
      <c r="B19" s="107" t="s">
        <v>38</v>
      </c>
      <c r="C19" s="100"/>
      <c r="D19" s="99"/>
      <c r="E19" s="99"/>
      <c r="F19" s="99"/>
      <c r="G19" s="99"/>
      <c r="H19" s="99"/>
      <c r="I19" s="99"/>
      <c r="J19" s="108"/>
      <c r="N19" s="87"/>
    </row>
    <row r="20" spans="1:21" ht="60" thickTop="1" thickBot="1" x14ac:dyDescent="0.25">
      <c r="A20" s="172" t="s">
        <v>58</v>
      </c>
      <c r="B20" s="134" t="s">
        <v>57</v>
      </c>
      <c r="C20" s="49">
        <v>0</v>
      </c>
      <c r="D20" s="50"/>
      <c r="E20" s="50"/>
      <c r="F20" s="50"/>
      <c r="G20" s="135" t="s">
        <v>10</v>
      </c>
      <c r="H20" s="135" t="s">
        <v>10</v>
      </c>
      <c r="I20" s="136">
        <f>IF(C16&gt;5,2700,1350)</f>
        <v>1350</v>
      </c>
      <c r="J20" s="135" t="s">
        <v>10</v>
      </c>
      <c r="K20" s="47"/>
      <c r="L20" s="46" t="s">
        <v>11</v>
      </c>
      <c r="M20" s="14" t="s">
        <v>11</v>
      </c>
      <c r="N20" s="48"/>
      <c r="O20" s="51"/>
      <c r="P20" s="51"/>
      <c r="Q20" s="51"/>
      <c r="R20" s="51"/>
      <c r="S20" s="51"/>
      <c r="T20" s="47"/>
      <c r="U20" s="46"/>
    </row>
    <row r="21" spans="1:21" ht="9" customHeight="1" thickTop="1" x14ac:dyDescent="0.2">
      <c r="A21" s="171"/>
      <c r="B21" s="134"/>
      <c r="C21" s="129"/>
      <c r="D21" s="136"/>
      <c r="E21" s="136"/>
      <c r="F21" s="136"/>
      <c r="G21" s="136"/>
      <c r="H21" s="136"/>
      <c r="I21" s="136"/>
      <c r="J21" s="131"/>
      <c r="K21" s="47"/>
      <c r="L21" s="46"/>
      <c r="N21" s="48"/>
      <c r="O21" s="51"/>
      <c r="P21" s="51"/>
      <c r="Q21" s="51"/>
      <c r="R21" s="51"/>
      <c r="S21" s="51"/>
      <c r="T21" s="47"/>
      <c r="U21" s="46"/>
    </row>
    <row r="22" spans="1:21" ht="40.5" customHeight="1" x14ac:dyDescent="0.2">
      <c r="A22" s="171"/>
      <c r="B22" s="204" t="s">
        <v>70</v>
      </c>
      <c r="C22" s="129">
        <f>IF(C16=1,IF(C20=0,0,0),IF(C16&lt;=5,IF(C20=0,1,0),IF(C16&lt;=10,IF(C20=0,1,1),2)))</f>
        <v>0</v>
      </c>
      <c r="D22" s="137"/>
      <c r="E22" s="137"/>
      <c r="F22" s="137"/>
      <c r="G22" s="135" t="s">
        <v>10</v>
      </c>
      <c r="H22" s="135" t="s">
        <v>10</v>
      </c>
      <c r="I22" s="138">
        <v>1125</v>
      </c>
      <c r="J22" s="139">
        <f>I22*C22</f>
        <v>0</v>
      </c>
      <c r="K22" s="52"/>
      <c r="L22" s="53"/>
      <c r="N22" s="48">
        <v>1</v>
      </c>
      <c r="O22" s="51"/>
      <c r="P22" s="51"/>
      <c r="Q22" s="51"/>
      <c r="R22" s="51" t="s">
        <v>10</v>
      </c>
      <c r="S22" s="51" t="s">
        <v>10</v>
      </c>
      <c r="T22" s="47"/>
      <c r="U22" s="46" t="e">
        <f>SUM(#REF!)</f>
        <v>#REF!</v>
      </c>
    </row>
    <row r="23" spans="1:21" ht="60.75" customHeight="1" x14ac:dyDescent="0.2">
      <c r="A23" s="173" t="s">
        <v>58</v>
      </c>
      <c r="B23" s="177" t="s">
        <v>83</v>
      </c>
      <c r="C23" s="141"/>
      <c r="D23" s="142"/>
      <c r="E23" s="142"/>
      <c r="F23" s="142"/>
      <c r="G23" s="137"/>
      <c r="H23" s="137"/>
      <c r="I23" s="138"/>
      <c r="J23" s="139"/>
      <c r="K23" s="54"/>
      <c r="L23" s="55"/>
    </row>
    <row r="24" spans="1:21" ht="15" customHeight="1" x14ac:dyDescent="0.2">
      <c r="A24" s="171"/>
      <c r="B24" s="99"/>
      <c r="C24" s="143"/>
      <c r="D24" s="142"/>
      <c r="E24" s="142"/>
      <c r="F24" s="142"/>
      <c r="G24" s="142"/>
      <c r="H24" s="142"/>
      <c r="I24" s="142"/>
      <c r="J24" s="144"/>
      <c r="K24" s="55"/>
      <c r="L24" s="55"/>
    </row>
    <row r="25" spans="1:21" ht="12.75" customHeight="1" x14ac:dyDescent="0.2">
      <c r="A25" s="171"/>
      <c r="B25" s="107" t="s">
        <v>23</v>
      </c>
      <c r="C25" s="100"/>
      <c r="D25" s="99"/>
      <c r="E25" s="99"/>
      <c r="F25" s="99"/>
      <c r="G25" s="99"/>
      <c r="H25" s="99"/>
      <c r="I25" s="99"/>
      <c r="J25" s="108"/>
    </row>
    <row r="26" spans="1:21" ht="13.5" customHeight="1" x14ac:dyDescent="0.2">
      <c r="A26" s="171" t="s">
        <v>72</v>
      </c>
      <c r="B26" s="99" t="s">
        <v>47</v>
      </c>
      <c r="C26" s="129">
        <v>1</v>
      </c>
      <c r="D26" s="136"/>
      <c r="E26" s="136"/>
      <c r="F26" s="136"/>
      <c r="G26" s="145" t="s">
        <v>10</v>
      </c>
      <c r="H26" s="145" t="s">
        <v>10</v>
      </c>
      <c r="I26" s="136">
        <f>C16*50</f>
        <v>50</v>
      </c>
      <c r="J26" s="131">
        <f>I26*C26</f>
        <v>50</v>
      </c>
      <c r="K26" s="47"/>
      <c r="L26" s="46"/>
      <c r="N26" s="48">
        <v>1</v>
      </c>
      <c r="O26" s="51"/>
      <c r="P26" s="51"/>
      <c r="Q26" s="51"/>
      <c r="R26" s="51" t="s">
        <v>10</v>
      </c>
      <c r="S26" s="51" t="s">
        <v>10</v>
      </c>
      <c r="T26" s="47">
        <v>750</v>
      </c>
      <c r="U26" s="46">
        <f>T26*N26</f>
        <v>750</v>
      </c>
    </row>
    <row r="27" spans="1:21" ht="10.5" customHeight="1" x14ac:dyDescent="0.2">
      <c r="A27" s="171"/>
      <c r="B27" s="99"/>
      <c r="C27" s="129"/>
      <c r="D27" s="136"/>
      <c r="E27" s="136"/>
      <c r="F27" s="136"/>
      <c r="G27" s="145"/>
      <c r="H27" s="145"/>
      <c r="I27" s="136"/>
      <c r="J27" s="131"/>
      <c r="K27" s="47"/>
      <c r="L27" s="46"/>
      <c r="N27" s="48"/>
      <c r="O27" s="51"/>
      <c r="P27" s="51"/>
      <c r="Q27" s="51"/>
      <c r="R27" s="51"/>
      <c r="S27" s="51"/>
      <c r="T27" s="47"/>
      <c r="U27" s="46"/>
    </row>
    <row r="28" spans="1:21" ht="15.75" customHeight="1" x14ac:dyDescent="0.2">
      <c r="A28" s="171"/>
      <c r="B28" s="167" t="s">
        <v>49</v>
      </c>
      <c r="C28" s="129"/>
      <c r="D28" s="136"/>
      <c r="E28" s="136"/>
      <c r="F28" s="136"/>
      <c r="G28" s="145"/>
      <c r="H28" s="145"/>
      <c r="I28" s="136"/>
      <c r="J28" s="131"/>
      <c r="K28" s="47"/>
      <c r="L28" s="46"/>
      <c r="N28" s="48"/>
      <c r="O28" s="51"/>
      <c r="P28" s="51"/>
      <c r="Q28" s="51"/>
      <c r="R28" s="51"/>
      <c r="S28" s="51"/>
      <c r="T28" s="47"/>
      <c r="U28" s="46"/>
    </row>
    <row r="29" spans="1:21" ht="25.5" customHeight="1" x14ac:dyDescent="0.2">
      <c r="A29" s="175" t="s">
        <v>73</v>
      </c>
      <c r="B29" s="201" t="s">
        <v>74</v>
      </c>
      <c r="C29" s="129">
        <v>1</v>
      </c>
      <c r="D29" s="136"/>
      <c r="E29" s="136"/>
      <c r="F29" s="136"/>
      <c r="G29" s="145"/>
      <c r="H29" s="145"/>
      <c r="I29" s="136">
        <v>250</v>
      </c>
      <c r="J29" s="131">
        <v>250</v>
      </c>
      <c r="K29" s="47"/>
      <c r="L29" s="46"/>
      <c r="N29" s="48"/>
      <c r="O29" s="51"/>
      <c r="P29" s="51"/>
      <c r="Q29" s="51"/>
      <c r="R29" s="51"/>
      <c r="S29" s="51"/>
      <c r="T29" s="47"/>
      <c r="U29" s="46"/>
    </row>
    <row r="30" spans="1:21" ht="15.75" customHeight="1" x14ac:dyDescent="0.2">
      <c r="A30" s="171"/>
      <c r="B30" s="99" t="s">
        <v>11</v>
      </c>
      <c r="C30" s="129"/>
      <c r="D30" s="127"/>
      <c r="E30" s="127"/>
      <c r="F30" s="127"/>
      <c r="G30" s="136"/>
      <c r="H30" s="127" t="s">
        <v>11</v>
      </c>
      <c r="I30" s="127"/>
      <c r="J30" s="131"/>
      <c r="K30" s="47"/>
      <c r="L30" s="46"/>
      <c r="N30" s="48"/>
      <c r="O30" s="44"/>
      <c r="P30" s="44"/>
      <c r="Q30" s="44"/>
      <c r="R30" s="51"/>
      <c r="S30" s="44" t="s">
        <v>11</v>
      </c>
      <c r="T30" s="47"/>
      <c r="U30" s="46"/>
    </row>
    <row r="31" spans="1:21" ht="19.5" customHeight="1" x14ac:dyDescent="0.2">
      <c r="A31" s="171"/>
      <c r="B31" s="107" t="s">
        <v>24</v>
      </c>
      <c r="C31" s="100"/>
      <c r="D31" s="99"/>
      <c r="E31" s="99"/>
      <c r="F31" s="99"/>
      <c r="G31" s="99"/>
      <c r="H31" s="99"/>
      <c r="I31" s="99"/>
      <c r="J31" s="108"/>
    </row>
    <row r="32" spans="1:21" ht="20.25" customHeight="1" x14ac:dyDescent="0.2">
      <c r="A32" s="170" t="s">
        <v>25</v>
      </c>
      <c r="B32" s="8" t="s">
        <v>55</v>
      </c>
      <c r="C32" s="6">
        <f>IF(C16&lt;4,0,1)</f>
        <v>0</v>
      </c>
      <c r="D32" s="5"/>
      <c r="E32" s="5"/>
      <c r="F32" s="5"/>
      <c r="G32" s="11" t="s">
        <v>10</v>
      </c>
      <c r="H32" s="11" t="s">
        <v>10</v>
      </c>
      <c r="I32" s="5">
        <f>C16*45</f>
        <v>45</v>
      </c>
      <c r="J32" s="7">
        <f>I32*C32</f>
        <v>0</v>
      </c>
      <c r="K32" s="41"/>
      <c r="L32" s="42"/>
      <c r="N32" s="43">
        <v>1</v>
      </c>
      <c r="O32" s="45"/>
      <c r="P32" s="45"/>
      <c r="Q32" s="45"/>
      <c r="R32" s="45" t="s">
        <v>10</v>
      </c>
      <c r="S32" s="45" t="s">
        <v>10</v>
      </c>
      <c r="T32" s="41">
        <v>500</v>
      </c>
      <c r="U32" s="42">
        <f>SUM(N32*T32)</f>
        <v>500</v>
      </c>
    </row>
    <row r="33" spans="1:21" ht="23.25" customHeight="1" x14ac:dyDescent="0.2">
      <c r="A33" s="170" t="s">
        <v>71</v>
      </c>
      <c r="B33" s="8" t="s">
        <v>75</v>
      </c>
      <c r="C33" s="6">
        <f>IF(C16&lt;4,0,1)</f>
        <v>0</v>
      </c>
      <c r="D33" s="5"/>
      <c r="E33" s="5"/>
      <c r="F33" s="5"/>
      <c r="G33" s="11" t="s">
        <v>10</v>
      </c>
      <c r="H33" s="11" t="s">
        <v>10</v>
      </c>
      <c r="I33" s="5">
        <v>50</v>
      </c>
      <c r="J33" s="7">
        <f>I33*C33</f>
        <v>0</v>
      </c>
      <c r="K33" s="41"/>
      <c r="L33" s="42"/>
      <c r="N33" s="43">
        <v>1</v>
      </c>
      <c r="O33" s="45"/>
      <c r="P33" s="45"/>
      <c r="Q33" s="45"/>
      <c r="R33" s="45" t="s">
        <v>10</v>
      </c>
      <c r="S33" s="45" t="s">
        <v>10</v>
      </c>
      <c r="T33" s="41">
        <v>125</v>
      </c>
      <c r="U33" s="42">
        <f>SUM(N33*T33)</f>
        <v>125</v>
      </c>
    </row>
    <row r="34" spans="1:21" ht="30.75" customHeight="1" x14ac:dyDescent="0.2">
      <c r="A34" s="170" t="s">
        <v>26</v>
      </c>
      <c r="B34" s="146" t="s">
        <v>46</v>
      </c>
      <c r="C34" s="147">
        <f>IF(C16&lt;3,0,1)</f>
        <v>0</v>
      </c>
      <c r="D34" s="136" t="s">
        <v>10</v>
      </c>
      <c r="E34" s="136"/>
      <c r="F34" s="136"/>
      <c r="G34" s="147"/>
      <c r="H34" s="145" t="s">
        <v>10</v>
      </c>
      <c r="I34" s="136">
        <f>IF(C16&gt;2,C16*8, 0)</f>
        <v>0</v>
      </c>
      <c r="J34" s="131">
        <f>I34*C34</f>
        <v>0</v>
      </c>
      <c r="K34" s="47"/>
      <c r="L34" s="46"/>
      <c r="N34" s="56">
        <v>1</v>
      </c>
      <c r="O34" s="51" t="s">
        <v>10</v>
      </c>
      <c r="P34" s="51"/>
      <c r="Q34" s="51"/>
      <c r="R34" s="56"/>
      <c r="S34" s="51" t="s">
        <v>10</v>
      </c>
      <c r="T34" s="47">
        <v>175</v>
      </c>
      <c r="U34" s="46">
        <f>T34*N34</f>
        <v>175</v>
      </c>
    </row>
    <row r="35" spans="1:21" ht="13.5" customHeight="1" x14ac:dyDescent="0.2">
      <c r="A35" s="171"/>
      <c r="B35" s="99"/>
      <c r="C35" s="147"/>
      <c r="D35" s="136"/>
      <c r="E35" s="136"/>
      <c r="F35" s="136"/>
      <c r="G35" s="136"/>
      <c r="H35" s="136"/>
      <c r="I35" s="136"/>
      <c r="J35" s="131"/>
      <c r="K35" s="47"/>
      <c r="L35" s="46"/>
      <c r="M35" s="14" t="s">
        <v>11</v>
      </c>
      <c r="N35" s="56"/>
      <c r="O35" s="51"/>
      <c r="P35" s="51"/>
      <c r="Q35" s="51"/>
      <c r="R35" s="51"/>
      <c r="S35" s="51"/>
      <c r="T35" s="47"/>
      <c r="U35" s="46"/>
    </row>
    <row r="36" spans="1:21" ht="12.75" customHeight="1" x14ac:dyDescent="0.2">
      <c r="A36" s="171"/>
      <c r="B36" s="107" t="s">
        <v>27</v>
      </c>
      <c r="C36" s="129"/>
      <c r="D36" s="129"/>
      <c r="E36" s="129"/>
      <c r="F36" s="129"/>
      <c r="G36" s="136"/>
      <c r="H36" s="136"/>
      <c r="I36" s="136"/>
      <c r="J36" s="148"/>
      <c r="K36" s="44"/>
      <c r="L36" s="50"/>
      <c r="N36" s="48"/>
      <c r="O36" s="48"/>
      <c r="P36" s="48"/>
      <c r="Q36" s="48"/>
      <c r="R36" s="51"/>
      <c r="S36" s="51"/>
      <c r="T36" s="44"/>
      <c r="U36" s="50"/>
    </row>
    <row r="37" spans="1:21" ht="14.25" customHeight="1" x14ac:dyDescent="0.2">
      <c r="A37" s="171"/>
      <c r="B37" s="99" t="s">
        <v>30</v>
      </c>
      <c r="C37" s="129"/>
      <c r="D37" s="136"/>
      <c r="E37" s="136"/>
      <c r="F37" s="136"/>
      <c r="G37" s="136"/>
      <c r="H37" s="136"/>
      <c r="I37" s="136"/>
      <c r="J37" s="149"/>
      <c r="K37" s="51"/>
      <c r="L37" s="50"/>
      <c r="M37" s="14" t="s">
        <v>11</v>
      </c>
      <c r="N37" s="48">
        <v>1</v>
      </c>
      <c r="O37" s="51"/>
      <c r="P37" s="51"/>
      <c r="Q37" s="51"/>
      <c r="R37" s="51" t="s">
        <v>10</v>
      </c>
      <c r="S37" s="51" t="s">
        <v>10</v>
      </c>
      <c r="T37" s="51" t="s">
        <v>10</v>
      </c>
      <c r="U37" s="50" t="e">
        <f>T38*N38+#REF!*#REF!+#REF!*#REF!+#REF!*#REF!+T39*N39</f>
        <v>#REF!</v>
      </c>
    </row>
    <row r="38" spans="1:21" ht="15.75" customHeight="1" x14ac:dyDescent="0.2">
      <c r="A38" s="171" t="s">
        <v>63</v>
      </c>
      <c r="B38" s="99" t="s">
        <v>87</v>
      </c>
      <c r="C38" s="129">
        <v>1</v>
      </c>
      <c r="D38" s="127" t="e">
        <f>K38/100*C38</f>
        <v>#VALUE!</v>
      </c>
      <c r="E38" s="127" t="e">
        <f>D38</f>
        <v>#VALUE!</v>
      </c>
      <c r="F38" s="127">
        <f>C38</f>
        <v>1</v>
      </c>
      <c r="G38" s="145" t="s">
        <v>10</v>
      </c>
      <c r="H38" s="145" t="s">
        <v>10</v>
      </c>
      <c r="I38" s="136">
        <f>IF(C16&lt;4,250,350)</f>
        <v>250</v>
      </c>
      <c r="J38" s="148">
        <f t="shared" ref="J38:J42" si="8">I38*C38</f>
        <v>250</v>
      </c>
      <c r="K38" s="44" t="s">
        <v>11</v>
      </c>
      <c r="L38" s="50"/>
      <c r="N38" s="48">
        <v>1</v>
      </c>
      <c r="O38" s="44">
        <f>T38/100*N38</f>
        <v>5</v>
      </c>
      <c r="P38" s="44">
        <f>O38</f>
        <v>5</v>
      </c>
      <c r="Q38" s="44">
        <f>N38</f>
        <v>1</v>
      </c>
      <c r="R38" s="51" t="s">
        <v>10</v>
      </c>
      <c r="S38" s="51" t="s">
        <v>10</v>
      </c>
      <c r="T38" s="44">
        <v>500</v>
      </c>
      <c r="U38" s="50" t="s">
        <v>10</v>
      </c>
    </row>
    <row r="39" spans="1:21" s="191" customFormat="1" ht="15" customHeight="1" x14ac:dyDescent="0.2">
      <c r="A39" s="184" t="s">
        <v>64</v>
      </c>
      <c r="B39" s="166" t="s">
        <v>85</v>
      </c>
      <c r="C39" s="185">
        <f>IF(C16&lt;4,0,IF(C16&lt;8,1,0))</f>
        <v>0</v>
      </c>
      <c r="D39" s="186">
        <v>1</v>
      </c>
      <c r="E39" s="186">
        <v>1</v>
      </c>
      <c r="F39" s="186">
        <v>1</v>
      </c>
      <c r="G39" s="187" t="s">
        <v>10</v>
      </c>
      <c r="H39" s="187" t="s">
        <v>10</v>
      </c>
      <c r="I39" s="186">
        <f>IF(C16&lt;4,0,IF(C16&lt;5,150,IF(C16&lt;6,200,IF(C16&lt;7,250,IF(C16&lt;8,300,0)))))</f>
        <v>0</v>
      </c>
      <c r="J39" s="188">
        <f t="shared" si="8"/>
        <v>0</v>
      </c>
      <c r="K39" s="189"/>
      <c r="L39" s="190"/>
      <c r="N39" s="192">
        <v>1</v>
      </c>
      <c r="O39" s="193"/>
      <c r="P39" s="193">
        <v>1</v>
      </c>
      <c r="Q39" s="193">
        <v>1</v>
      </c>
      <c r="R39" s="193" t="s">
        <v>10</v>
      </c>
      <c r="S39" s="193" t="s">
        <v>10</v>
      </c>
      <c r="T39" s="189">
        <v>375</v>
      </c>
      <c r="U39" s="190" t="s">
        <v>10</v>
      </c>
    </row>
    <row r="40" spans="1:21" s="191" customFormat="1" ht="18" customHeight="1" x14ac:dyDescent="0.2">
      <c r="A40" s="184" t="s">
        <v>65</v>
      </c>
      <c r="B40" s="202" t="s">
        <v>84</v>
      </c>
      <c r="C40" s="185">
        <f>IF(C16&gt;7,1,0)</f>
        <v>0</v>
      </c>
      <c r="D40" s="185">
        <v>1</v>
      </c>
      <c r="E40" s="185">
        <v>1</v>
      </c>
      <c r="F40" s="185">
        <v>1</v>
      </c>
      <c r="G40" s="194" t="s">
        <v>10</v>
      </c>
      <c r="H40" s="194" t="s">
        <v>10</v>
      </c>
      <c r="I40" s="195">
        <f>IF(C16&gt;7,350,0)</f>
        <v>0</v>
      </c>
      <c r="J40" s="196">
        <f t="shared" ref="J40" si="9">I40*C40</f>
        <v>0</v>
      </c>
      <c r="K40" s="197"/>
      <c r="L40" s="190"/>
      <c r="N40" s="192"/>
      <c r="O40" s="198"/>
      <c r="P40" s="198"/>
      <c r="Q40" s="198"/>
      <c r="R40" s="193"/>
      <c r="S40" s="193"/>
      <c r="T40" s="189"/>
      <c r="U40" s="190"/>
    </row>
    <row r="41" spans="1:21" ht="18.75" customHeight="1" x14ac:dyDescent="0.2">
      <c r="A41" s="171" t="s">
        <v>68</v>
      </c>
      <c r="B41" s="146" t="s">
        <v>86</v>
      </c>
      <c r="C41" s="129">
        <v>1</v>
      </c>
      <c r="D41" s="129"/>
      <c r="E41" s="129"/>
      <c r="F41" s="129"/>
      <c r="G41" s="135" t="s">
        <v>10</v>
      </c>
      <c r="H41" s="135" t="s">
        <v>10</v>
      </c>
      <c r="I41" s="137">
        <f>IF(C16*30&lt;100,100,IF(C16*30&gt;350,350,C16*30))</f>
        <v>100</v>
      </c>
      <c r="J41" s="139">
        <f t="shared" si="8"/>
        <v>100</v>
      </c>
      <c r="K41" s="52"/>
      <c r="L41" s="50"/>
      <c r="N41" s="48"/>
      <c r="O41" s="56"/>
      <c r="P41" s="56"/>
      <c r="Q41" s="56"/>
      <c r="R41" s="51"/>
      <c r="S41" s="51"/>
      <c r="T41" s="47"/>
      <c r="U41" s="50"/>
    </row>
    <row r="42" spans="1:21" ht="15.75" customHeight="1" x14ac:dyDescent="0.2">
      <c r="A42" s="171" t="s">
        <v>66</v>
      </c>
      <c r="B42" s="99" t="s">
        <v>51</v>
      </c>
      <c r="C42" s="129">
        <v>1</v>
      </c>
      <c r="D42" s="150">
        <f>K42/100*C42</f>
        <v>0</v>
      </c>
      <c r="E42" s="150"/>
      <c r="F42" s="150"/>
      <c r="G42" s="135" t="s">
        <v>10</v>
      </c>
      <c r="H42" s="135" t="s">
        <v>10</v>
      </c>
      <c r="I42" s="137">
        <f>IF(C16*30&lt;100,100,IF(C16*30&gt;350,350,C16*30))</f>
        <v>100</v>
      </c>
      <c r="J42" s="139">
        <f t="shared" si="8"/>
        <v>100</v>
      </c>
      <c r="K42" s="57"/>
      <c r="L42" s="50"/>
      <c r="M42" s="55"/>
      <c r="N42" s="48">
        <v>1</v>
      </c>
      <c r="O42" s="44">
        <f>T42/100*N42</f>
        <v>3.75</v>
      </c>
      <c r="P42" s="44"/>
      <c r="Q42" s="44"/>
      <c r="R42" s="51" t="s">
        <v>10</v>
      </c>
      <c r="S42" s="51" t="s">
        <v>10</v>
      </c>
      <c r="T42" s="47">
        <v>375</v>
      </c>
      <c r="U42" s="46">
        <f>T42*N42</f>
        <v>375</v>
      </c>
    </row>
    <row r="43" spans="1:21" ht="7.5" customHeight="1" x14ac:dyDescent="0.2">
      <c r="A43" s="174"/>
      <c r="B43" s="99"/>
      <c r="C43" s="129"/>
      <c r="D43" s="150"/>
      <c r="E43" s="150"/>
      <c r="F43" s="150"/>
      <c r="G43" s="137"/>
      <c r="H43" s="137"/>
      <c r="I43" s="137"/>
      <c r="J43" s="139"/>
      <c r="K43" s="52"/>
      <c r="L43" s="50"/>
      <c r="M43" s="55"/>
      <c r="N43" s="48"/>
      <c r="O43" s="44"/>
      <c r="P43" s="44"/>
      <c r="Q43" s="44"/>
      <c r="R43" s="51"/>
      <c r="S43" s="51"/>
      <c r="T43" s="47"/>
      <c r="U43" s="46"/>
    </row>
    <row r="44" spans="1:21" s="183" customFormat="1" ht="27" customHeight="1" x14ac:dyDescent="0.2">
      <c r="A44" s="171"/>
      <c r="B44" s="177" t="s">
        <v>52</v>
      </c>
      <c r="C44" s="178"/>
      <c r="D44" s="179"/>
      <c r="E44" s="179"/>
      <c r="F44" s="179"/>
      <c r="G44" s="179"/>
      <c r="H44" s="179"/>
      <c r="I44" s="179"/>
      <c r="J44" s="180"/>
      <c r="K44" s="181"/>
      <c r="L44" s="181"/>
      <c r="M44" s="181"/>
      <c r="N44" s="182"/>
    </row>
    <row r="45" spans="1:21" s="60" customFormat="1" ht="8.4499999999999993" customHeight="1" x14ac:dyDescent="0.2">
      <c r="A45" s="175"/>
      <c r="B45" s="140"/>
      <c r="C45" s="151"/>
      <c r="D45" s="152"/>
      <c r="E45" s="152"/>
      <c r="F45" s="152"/>
      <c r="G45" s="152"/>
      <c r="H45" s="152"/>
      <c r="I45" s="152"/>
      <c r="J45" s="153"/>
      <c r="K45" s="58"/>
      <c r="L45" s="58"/>
      <c r="M45" s="58"/>
      <c r="N45" s="59"/>
    </row>
    <row r="46" spans="1:21" x14ac:dyDescent="0.2">
      <c r="A46" s="175"/>
      <c r="B46" s="107" t="s">
        <v>28</v>
      </c>
      <c r="C46" s="100"/>
      <c r="D46" s="99"/>
      <c r="E46" s="99"/>
      <c r="F46" s="99"/>
      <c r="G46" s="99"/>
      <c r="H46" s="99"/>
      <c r="I46" s="99"/>
      <c r="J46" s="108"/>
    </row>
    <row r="47" spans="1:21" x14ac:dyDescent="0.2">
      <c r="A47" s="171" t="s">
        <v>79</v>
      </c>
      <c r="B47" s="99" t="s">
        <v>78</v>
      </c>
      <c r="C47" s="147">
        <f>IF(C16&lt;4,0,1)</f>
        <v>0</v>
      </c>
      <c r="D47" s="136"/>
      <c r="E47" s="136">
        <v>1</v>
      </c>
      <c r="F47" s="136">
        <f>C47</f>
        <v>0</v>
      </c>
      <c r="G47" s="145" t="s">
        <v>10</v>
      </c>
      <c r="H47" s="145" t="s">
        <v>10</v>
      </c>
      <c r="I47" s="138">
        <v>125</v>
      </c>
      <c r="J47" s="200">
        <f>I47*C47</f>
        <v>0</v>
      </c>
      <c r="K47" s="47"/>
      <c r="L47" s="46"/>
      <c r="N47" s="56">
        <v>1</v>
      </c>
      <c r="O47" s="51"/>
      <c r="P47" s="51">
        <v>1</v>
      </c>
      <c r="Q47" s="51">
        <f>N47</f>
        <v>1</v>
      </c>
      <c r="R47" s="51" t="s">
        <v>10</v>
      </c>
      <c r="S47" s="51" t="s">
        <v>10</v>
      </c>
      <c r="T47" s="47">
        <v>250</v>
      </c>
      <c r="U47" s="46">
        <f>T47*N47</f>
        <v>250</v>
      </c>
    </row>
    <row r="48" spans="1:21" ht="17.25" customHeight="1" x14ac:dyDescent="0.2">
      <c r="A48" s="171"/>
      <c r="B48" s="99" t="s">
        <v>53</v>
      </c>
      <c r="C48" s="147">
        <v>1</v>
      </c>
      <c r="D48" s="136"/>
      <c r="E48" s="136"/>
      <c r="F48" s="136"/>
      <c r="G48" s="145" t="s">
        <v>10</v>
      </c>
      <c r="H48" s="145" t="s">
        <v>10</v>
      </c>
      <c r="I48" s="136">
        <f>IF(C16*12.5&lt;50,50,IF(C16*12.5&lt;100,C16*12.5,100))</f>
        <v>50</v>
      </c>
      <c r="J48" s="131">
        <f t="shared" ref="J48:J50" si="10">I48*C48</f>
        <v>50</v>
      </c>
      <c r="K48" s="47"/>
      <c r="L48" s="46"/>
      <c r="N48" s="56">
        <v>1</v>
      </c>
      <c r="O48" s="51"/>
      <c r="P48" s="51"/>
      <c r="Q48" s="51"/>
      <c r="R48" s="51" t="s">
        <v>10</v>
      </c>
      <c r="S48" s="51" t="s">
        <v>10</v>
      </c>
      <c r="T48" s="47">
        <v>475</v>
      </c>
      <c r="U48" s="46">
        <f>T48*N48</f>
        <v>475</v>
      </c>
    </row>
    <row r="49" spans="1:21" ht="18" customHeight="1" x14ac:dyDescent="0.2">
      <c r="A49" s="199" t="s">
        <v>67</v>
      </c>
      <c r="B49" s="146" t="s">
        <v>44</v>
      </c>
      <c r="C49" s="147"/>
      <c r="D49" s="154"/>
      <c r="E49" s="154"/>
      <c r="F49" s="154"/>
      <c r="G49" s="130"/>
      <c r="H49" s="154" t="s">
        <v>12</v>
      </c>
      <c r="I49" s="154"/>
      <c r="J49" s="131"/>
      <c r="K49" s="61"/>
      <c r="L49" s="46"/>
      <c r="N49" s="56"/>
      <c r="O49" s="62"/>
      <c r="P49" s="62"/>
      <c r="Q49" s="62"/>
      <c r="R49" s="47"/>
      <c r="S49" s="62" t="s">
        <v>12</v>
      </c>
      <c r="T49" s="61"/>
      <c r="U49" s="46"/>
    </row>
    <row r="50" spans="1:21" ht="23.25" customHeight="1" x14ac:dyDescent="0.2">
      <c r="A50" s="203" t="s">
        <v>81</v>
      </c>
      <c r="B50" s="8" t="s">
        <v>82</v>
      </c>
      <c r="C50" s="6">
        <f>IF(C16&gt;2,1,0)</f>
        <v>0</v>
      </c>
      <c r="D50" s="5"/>
      <c r="E50" s="5">
        <v>1</v>
      </c>
      <c r="F50" s="5"/>
      <c r="G50" s="11" t="s">
        <v>10</v>
      </c>
      <c r="H50" s="11" t="s">
        <v>10</v>
      </c>
      <c r="I50" s="5">
        <v>150</v>
      </c>
      <c r="J50" s="131">
        <f t="shared" si="10"/>
        <v>0</v>
      </c>
      <c r="K50" s="41"/>
      <c r="L50" s="42"/>
      <c r="N50" s="43">
        <v>1</v>
      </c>
      <c r="O50" s="45"/>
      <c r="P50" s="45">
        <v>1</v>
      </c>
      <c r="Q50" s="45"/>
      <c r="R50" s="45" t="s">
        <v>10</v>
      </c>
      <c r="S50" s="45" t="s">
        <v>10</v>
      </c>
      <c r="T50" s="41">
        <v>200</v>
      </c>
      <c r="U50" s="42">
        <f>SUM(N50*T50)</f>
        <v>200</v>
      </c>
    </row>
    <row r="51" spans="1:21" ht="9.6" customHeight="1" x14ac:dyDescent="0.2">
      <c r="A51" s="170"/>
      <c r="B51" s="8"/>
      <c r="C51" s="6"/>
      <c r="D51" s="154"/>
      <c r="E51" s="154"/>
      <c r="F51" s="154"/>
      <c r="G51" s="5"/>
      <c r="H51" s="5"/>
      <c r="I51" s="5"/>
      <c r="J51" s="131"/>
      <c r="K51" s="41"/>
      <c r="L51" s="42"/>
      <c r="N51" s="43"/>
      <c r="O51" s="62"/>
      <c r="P51" s="62"/>
      <c r="Q51" s="62"/>
      <c r="R51" s="45"/>
      <c r="S51" s="45"/>
      <c r="T51" s="41"/>
      <c r="U51" s="42"/>
    </row>
    <row r="52" spans="1:21" x14ac:dyDescent="0.2">
      <c r="A52" s="176"/>
      <c r="B52" s="107" t="s">
        <v>29</v>
      </c>
      <c r="C52" s="129"/>
      <c r="D52" s="136"/>
      <c r="E52" s="136"/>
      <c r="F52" s="136"/>
      <c r="G52" s="136"/>
      <c r="H52" s="136"/>
      <c r="I52" s="136"/>
      <c r="J52" s="149"/>
      <c r="K52" s="51"/>
      <c r="L52" s="46"/>
      <c r="N52" s="48"/>
      <c r="O52" s="51"/>
      <c r="P52" s="51"/>
      <c r="Q52" s="51"/>
      <c r="R52" s="51"/>
      <c r="S52" s="51"/>
      <c r="T52" s="51"/>
      <c r="U52" s="46"/>
    </row>
    <row r="53" spans="1:21" ht="15.75" customHeight="1" x14ac:dyDescent="0.2">
      <c r="B53" s="99" t="s">
        <v>48</v>
      </c>
      <c r="C53" s="135"/>
      <c r="D53" s="136"/>
      <c r="E53" s="136"/>
      <c r="F53" s="136"/>
      <c r="G53" s="136"/>
      <c r="H53" s="136"/>
      <c r="I53" s="136"/>
      <c r="J53" s="149"/>
      <c r="K53" s="51"/>
      <c r="L53" s="46"/>
      <c r="N53" s="63">
        <v>1</v>
      </c>
      <c r="O53" s="51"/>
      <c r="P53" s="51"/>
      <c r="Q53" s="51"/>
      <c r="R53" s="51" t="s">
        <v>10</v>
      </c>
      <c r="S53" s="51" t="s">
        <v>10</v>
      </c>
      <c r="T53" s="51">
        <v>2700</v>
      </c>
      <c r="U53" s="46">
        <f>T53*N53</f>
        <v>2700</v>
      </c>
    </row>
    <row r="54" spans="1:21" ht="17.25" customHeight="1" x14ac:dyDescent="0.2">
      <c r="A54" s="199" t="s">
        <v>69</v>
      </c>
      <c r="B54" s="99" t="s">
        <v>76</v>
      </c>
      <c r="C54" s="129">
        <f>IF(C16&gt;2,1,0)</f>
        <v>0</v>
      </c>
      <c r="D54" s="130"/>
      <c r="E54" s="130"/>
      <c r="F54" s="130"/>
      <c r="G54" s="130"/>
      <c r="H54" s="130"/>
      <c r="I54" s="130">
        <f>IF(C16&gt;6, 480, 200)</f>
        <v>200</v>
      </c>
      <c r="J54" s="131">
        <f>I54*C54</f>
        <v>0</v>
      </c>
      <c r="K54" s="47"/>
      <c r="L54" s="46"/>
      <c r="N54" s="48"/>
      <c r="O54" s="47"/>
      <c r="P54" s="47"/>
      <c r="Q54" s="47"/>
      <c r="R54" s="47"/>
      <c r="S54" s="47"/>
      <c r="T54" s="47"/>
      <c r="U54" s="46"/>
    </row>
    <row r="55" spans="1:21" ht="17.25" customHeight="1" x14ac:dyDescent="0.2">
      <c r="A55" s="171"/>
      <c r="B55" s="99" t="s">
        <v>45</v>
      </c>
      <c r="C55" s="129">
        <f>IF(C16&gt;2,1,0)</f>
        <v>0</v>
      </c>
      <c r="D55" s="130"/>
      <c r="E55" s="130"/>
      <c r="F55" s="130"/>
      <c r="G55" s="130"/>
      <c r="H55" s="130"/>
      <c r="I55" s="130">
        <f>IF(C16&gt;6, 200, 80)</f>
        <v>80</v>
      </c>
      <c r="J55" s="131">
        <f t="shared" ref="J55:J57" si="11">I55*C55</f>
        <v>0</v>
      </c>
      <c r="K55" s="47"/>
      <c r="L55" s="46"/>
      <c r="N55" s="48"/>
      <c r="O55" s="47"/>
      <c r="P55" s="47"/>
      <c r="Q55" s="47"/>
      <c r="R55" s="47"/>
      <c r="S55" s="47"/>
      <c r="T55" s="47"/>
      <c r="U55" s="46"/>
    </row>
    <row r="56" spans="1:21" ht="15.75" customHeight="1" x14ac:dyDescent="0.2">
      <c r="A56" s="173"/>
      <c r="B56" s="99" t="s">
        <v>54</v>
      </c>
      <c r="C56" s="129">
        <f>IF(C16&lt;3,1,0)</f>
        <v>1</v>
      </c>
      <c r="D56" s="130"/>
      <c r="E56" s="130"/>
      <c r="F56" s="130"/>
      <c r="G56" s="130"/>
      <c r="H56" s="130"/>
      <c r="I56" s="130">
        <v>100</v>
      </c>
      <c r="J56" s="131">
        <f>I56*C56</f>
        <v>100</v>
      </c>
      <c r="K56" s="47"/>
      <c r="L56" s="46"/>
      <c r="N56" s="48"/>
      <c r="O56" s="47"/>
      <c r="P56" s="47"/>
      <c r="Q56" s="47"/>
      <c r="R56" s="47"/>
      <c r="S56" s="47"/>
      <c r="T56" s="47"/>
      <c r="U56" s="46"/>
    </row>
    <row r="57" spans="1:21" ht="16.5" customHeight="1" x14ac:dyDescent="0.2">
      <c r="A57" s="171"/>
      <c r="B57" s="99" t="s">
        <v>80</v>
      </c>
      <c r="C57" s="147">
        <f>IF(C16&lt;3,0,IF(C16&lt;7,1,2))</f>
        <v>0</v>
      </c>
      <c r="D57" s="155"/>
      <c r="E57" s="155"/>
      <c r="F57" s="155"/>
      <c r="G57" s="156"/>
      <c r="H57" s="155"/>
      <c r="I57" s="155">
        <v>48</v>
      </c>
      <c r="J57" s="131">
        <f t="shared" si="11"/>
        <v>0</v>
      </c>
      <c r="K57" s="64"/>
      <c r="L57" s="46"/>
      <c r="N57" s="56"/>
      <c r="O57" s="65"/>
      <c r="P57" s="65"/>
      <c r="Q57" s="65"/>
      <c r="R57" s="66"/>
      <c r="S57" s="65"/>
      <c r="T57" s="61"/>
      <c r="U57" s="46"/>
    </row>
    <row r="58" spans="1:21" ht="18" customHeight="1" x14ac:dyDescent="0.2">
      <c r="A58" s="171"/>
      <c r="B58" s="157" t="s">
        <v>31</v>
      </c>
      <c r="C58" s="147"/>
      <c r="D58" s="97"/>
      <c r="E58" s="97"/>
      <c r="F58" s="97"/>
      <c r="G58" s="130"/>
      <c r="H58" s="97"/>
      <c r="I58" s="97"/>
      <c r="J58" s="158">
        <f>SUM(J16:J55)</f>
        <v>2000</v>
      </c>
      <c r="K58" s="67"/>
      <c r="L58" s="68"/>
      <c r="N58" s="56"/>
      <c r="O58" s="69"/>
      <c r="P58" s="69"/>
      <c r="Q58" s="69"/>
      <c r="R58" s="47"/>
      <c r="S58" s="69"/>
      <c r="T58" s="67"/>
      <c r="U58" s="68" t="e">
        <f>SUM(U16:U55)</f>
        <v>#REF!</v>
      </c>
    </row>
    <row r="59" spans="1:21" x14ac:dyDescent="0.2">
      <c r="A59" s="171"/>
      <c r="B59" s="157" t="s">
        <v>32</v>
      </c>
      <c r="C59" s="147"/>
      <c r="D59" s="97"/>
      <c r="E59" s="97"/>
      <c r="F59" s="97"/>
      <c r="G59" s="130"/>
      <c r="H59" s="97"/>
      <c r="I59" s="97"/>
      <c r="J59" s="159">
        <f>J60-J58</f>
        <v>1636.3636363636365</v>
      </c>
      <c r="K59" s="67"/>
      <c r="L59" s="70"/>
      <c r="N59" s="56"/>
      <c r="O59" s="69"/>
      <c r="P59" s="69"/>
      <c r="Q59" s="69"/>
      <c r="R59" s="47"/>
      <c r="S59" s="69"/>
      <c r="T59" s="67"/>
      <c r="U59" s="70" t="e">
        <f>U60-U58</f>
        <v>#REF!</v>
      </c>
    </row>
    <row r="60" spans="1:21" x14ac:dyDescent="0.2">
      <c r="A60" s="171"/>
      <c r="B60" s="88" t="s">
        <v>15</v>
      </c>
      <c r="C60" s="147"/>
      <c r="D60" s="97"/>
      <c r="E60" s="97"/>
      <c r="F60" s="97"/>
      <c r="G60" s="97"/>
      <c r="H60" s="97"/>
      <c r="I60" s="97"/>
      <c r="J60" s="160">
        <f>J58/55*100</f>
        <v>3636.3636363636365</v>
      </c>
      <c r="K60" s="67"/>
      <c r="L60" s="17"/>
      <c r="N60" s="56"/>
      <c r="O60" s="69"/>
      <c r="P60" s="69"/>
      <c r="Q60" s="69"/>
      <c r="R60" s="69"/>
      <c r="S60" s="69"/>
      <c r="T60" s="67"/>
      <c r="U60" s="17" t="e">
        <f>U58/64*100</f>
        <v>#REF!</v>
      </c>
    </row>
    <row r="61" spans="1:21" ht="5.0999999999999996" customHeight="1" x14ac:dyDescent="0.2">
      <c r="A61" s="171"/>
      <c r="B61" s="99"/>
      <c r="C61" s="147"/>
      <c r="D61" s="130"/>
      <c r="E61" s="130"/>
      <c r="F61" s="130"/>
      <c r="G61" s="130"/>
      <c r="H61" s="130"/>
      <c r="I61" s="130"/>
      <c r="J61" s="131"/>
      <c r="K61" s="47"/>
      <c r="L61" s="46"/>
      <c r="N61" s="56"/>
      <c r="O61" s="47"/>
      <c r="P61" s="47"/>
      <c r="Q61" s="47"/>
      <c r="R61" s="47"/>
      <c r="S61" s="47"/>
      <c r="T61" s="47"/>
      <c r="U61" s="46"/>
    </row>
    <row r="62" spans="1:21" ht="13.5" customHeight="1" x14ac:dyDescent="0.2">
      <c r="A62" s="171"/>
      <c r="B62" s="9" t="s">
        <v>33</v>
      </c>
      <c r="C62" s="161">
        <f>SUM(H16:H55)</f>
        <v>15</v>
      </c>
      <c r="D62" s="130"/>
      <c r="E62" s="130"/>
      <c r="F62" s="130"/>
      <c r="G62" s="130"/>
      <c r="H62" s="130"/>
      <c r="I62" s="130"/>
      <c r="J62" s="131"/>
      <c r="K62" s="47"/>
      <c r="L62" s="46"/>
      <c r="N62" s="71">
        <f>SUM(S16:S55)</f>
        <v>36</v>
      </c>
      <c r="O62" s="47"/>
      <c r="P62" s="47"/>
      <c r="Q62" s="47"/>
      <c r="R62" s="47"/>
      <c r="S62" s="47"/>
      <c r="T62" s="47"/>
      <c r="U62" s="46"/>
    </row>
    <row r="63" spans="1:21" x14ac:dyDescent="0.2">
      <c r="A63" s="98"/>
      <c r="B63" s="162" t="s">
        <v>17</v>
      </c>
      <c r="C63" s="163">
        <f>(J60/C62)</f>
        <v>242.42424242424244</v>
      </c>
      <c r="D63" s="164"/>
      <c r="E63" s="164"/>
      <c r="F63" s="164"/>
      <c r="G63" s="97"/>
      <c r="H63" s="99"/>
      <c r="I63" s="99"/>
      <c r="J63" s="131"/>
      <c r="K63" s="67"/>
      <c r="L63" s="46"/>
      <c r="N63" s="72" t="e">
        <f>(U60/#REF!)</f>
        <v>#REF!</v>
      </c>
      <c r="O63" s="72"/>
      <c r="P63" s="72"/>
      <c r="Q63" s="72"/>
      <c r="R63" s="69"/>
      <c r="T63" s="67"/>
      <c r="U63" s="46"/>
    </row>
    <row r="64" spans="1:21" s="76" customFormat="1" ht="13.5" customHeight="1" x14ac:dyDescent="0.2">
      <c r="A64" s="73"/>
      <c r="B64" s="74"/>
      <c r="C64" s="75"/>
      <c r="H64" s="76" t="s">
        <v>11</v>
      </c>
      <c r="N64" s="75"/>
      <c r="O64" s="76" t="s">
        <v>11</v>
      </c>
      <c r="S64" s="76" t="s">
        <v>11</v>
      </c>
    </row>
    <row r="65" spans="1:21" ht="25.5" customHeight="1" x14ac:dyDescent="0.2">
      <c r="B65" s="77"/>
      <c r="C65" s="78"/>
      <c r="G65" s="13"/>
      <c r="N65" s="78">
        <f>SUM(O17:O55)</f>
        <v>8.75</v>
      </c>
      <c r="R65" s="13" t="s">
        <v>11</v>
      </c>
    </row>
    <row r="66" spans="1:21" ht="14.1" customHeight="1" x14ac:dyDescent="0.2">
      <c r="B66" s="79"/>
      <c r="C66" s="80"/>
      <c r="G66" s="13"/>
      <c r="H66" s="14" t="s">
        <v>11</v>
      </c>
      <c r="N66" s="80" t="e">
        <f>N62-S16-#REF!</f>
        <v>#REF!</v>
      </c>
      <c r="R66" s="13"/>
      <c r="S66" s="14" t="s">
        <v>11</v>
      </c>
    </row>
    <row r="67" spans="1:21" ht="14.1" customHeight="1" x14ac:dyDescent="0.2">
      <c r="B67" s="79"/>
      <c r="C67" s="81"/>
      <c r="G67" s="13"/>
      <c r="N67" s="81" t="e">
        <f>N66*0.6</f>
        <v>#REF!</v>
      </c>
      <c r="R67" s="13"/>
    </row>
    <row r="68" spans="1:21" ht="14.1" customHeight="1" x14ac:dyDescent="0.2">
      <c r="A68" s="82"/>
      <c r="B68" s="79"/>
      <c r="C68" s="81"/>
      <c r="G68" s="13"/>
      <c r="N68" s="81" t="e">
        <f>N66*0.6</f>
        <v>#REF!</v>
      </c>
      <c r="R68" s="13"/>
    </row>
    <row r="70" spans="1:21" x14ac:dyDescent="0.2">
      <c r="D70" s="83"/>
      <c r="E70" s="83"/>
      <c r="F70" s="83"/>
      <c r="G70" s="83"/>
      <c r="H70" s="83"/>
      <c r="I70" s="83"/>
      <c r="L70" s="84"/>
      <c r="O70" s="83"/>
      <c r="P70" s="83"/>
      <c r="Q70" s="83"/>
      <c r="R70" s="83"/>
      <c r="S70" s="83"/>
      <c r="U70" s="84"/>
    </row>
  </sheetData>
  <sheetProtection algorithmName="SHA-512" hashValue="1Yfncu+WiTNNLdvrRqzZBqleGAdpcT3FhrTiWtdO8Hn5QYeX1caZKK3kdQdfbjBQlkoWvzgGjEcwErhvrD5/Yg==" saltValue="HZ5yFMwHHBOQNsNpPx3rFA==" spinCount="100000" sheet="1" selectLockedCells="1"/>
  <dataConsolidate/>
  <phoneticPr fontId="7" type="noConversion"/>
  <dataValidations count="1">
    <dataValidation type="whole" allowBlank="1" showInputMessage="1" showErrorMessage="1" prompt="Not to exceed 20" sqref="C16">
      <formula1>1</formula1>
      <formula2>20</formula2>
    </dataValidation>
  </dataValidations>
  <printOptions horizontalCentered="1" verticalCentered="1" gridLines="1"/>
  <pageMargins left="0.25" right="0.25" top="0.25" bottom="0.5" header="0.3" footer="0.3"/>
  <pageSetup scale="59" fitToHeight="0" orientation="portrait" useFirstPageNumber="1" r:id="rId1"/>
  <headerFooter alignWithMargins="0">
    <oddFooter>&amp;LTemplate date 09/22/21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olicyDirtyBag xmlns="microsoft.office.server.policy.changes">
  <Microsoft.Office.RecordsManagement.PolicyFeatures.Expiration op="Change"/>
</PolicyDirtyBag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D9CB6646EFE94FBBD8BBADEDBC87C3" ma:contentTypeVersion="32" ma:contentTypeDescription="Create a new document." ma:contentTypeScope="" ma:versionID="d9a26c3dae1f302231568590be968817">
  <xsd:schema xmlns:xsd="http://www.w3.org/2001/XMLSchema" xmlns:xs="http://www.w3.org/2001/XMLSchema" xmlns:p="http://schemas.microsoft.com/office/2006/metadata/properties" xmlns:ns1="http://schemas.microsoft.com/sharepoint/v3" xmlns:ns2="bf0838e3-801f-405d-9927-f732e3a85b48" xmlns:ns3="6d3245fe-1f60-4048-a654-a075cd0cf4fb" targetNamespace="http://schemas.microsoft.com/office/2006/metadata/properties" ma:root="true" ma:fieldsID="57311c4d8ae3c19e16c105cbd62e3080" ns1:_="" ns2:_="" ns3:_="">
    <xsd:import namespace="http://schemas.microsoft.com/sharepoint/v3"/>
    <xsd:import namespace="bf0838e3-801f-405d-9927-f732e3a85b48"/>
    <xsd:import namespace="6d3245fe-1f60-4048-a654-a075cd0cf4fb"/>
    <xsd:element name="properties">
      <xsd:complexType>
        <xsd:sequence>
          <xsd:element name="documentManagement">
            <xsd:complexType>
              <xsd:all>
                <xsd:element ref="ns2:ItemCategory" minOccurs="0"/>
                <xsd:element ref="ns1:_dlc_Exempt" minOccurs="0"/>
                <xsd:element ref="ns1:URL" minOccurs="0"/>
                <xsd:element ref="ns2:SortOrder" minOccurs="0"/>
                <xsd:element ref="ns1:_dlc_ExpireDateSaved" minOccurs="0"/>
                <xsd:element ref="ns1:_dlc_ExpireDat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9" nillable="true" ma:displayName="Exempt from Policy" ma:hidden="true" ma:internalName="_dlc_Exempt" ma:readOnly="true">
      <xsd:simpleType>
        <xsd:restriction base="dms:Unknown"/>
      </xsd:simpleType>
    </xsd:element>
    <xsd:element name="URL" ma:index="10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838e3-801f-405d-9927-f732e3a85b48" elementFormDefault="qualified">
    <xsd:import namespace="http://schemas.microsoft.com/office/2006/documentManagement/types"/>
    <xsd:import namespace="http://schemas.microsoft.com/office/infopath/2007/PartnerControls"/>
    <xsd:element name="ItemCategory" ma:index="8" nillable="true" ma:displayName="Item Category" ma:format="Dropdown" ma:internalName="ItemCategory">
      <xsd:simpleType>
        <xsd:union memberTypes="dms:Text">
          <xsd:simpleType>
            <xsd:restriction base="dms:Choice">
              <xsd:enumeration value="00 - N/A"/>
              <xsd:enumeration value="01 - General"/>
              <xsd:enumeration value="02 - NYC School Construction Authority"/>
              <xsd:enumeration value="03 - NYC Department of Education"/>
              <xsd:enumeration value="04 - Low Income Investment Fund"/>
            </xsd:restriction>
          </xsd:simpleType>
        </xsd:union>
      </xsd:simpleType>
    </xsd:element>
    <xsd:element name="SortOrder" ma:index="11" nillable="true" ma:displayName="Sort Order" ma:default="50" ma:description="Column used for custom sorting of lists and libraries." ma:internalName="SortOrd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3245fe-1f60-4048-a654-a075cd0cf4f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|937198175" UniqueId="91d9d445-1e2d-4978-8a9d-415e39e89eaf">
      <p:Name>Auditing</p:Name>
      <p:Description>Audits user actions on documents and list items to the Audit Log.</p:Description>
      <p:CustomData>
        <Audit>
          <View/>
        </Audit>
      </p:CustomData>
    </p:PolicyItem>
    <p:PolicyItem featureId="Microsoft.Office.RecordsManagement.PolicyFeatures.Expiration" staticId="0x0101" UniqueId="8a5a90e1-097f-4642-bffa-ed40852fc0a3">
      <p:Name>Retention</p:Name>
      <p:Description>Automatic scheduling of content for processing, and performing a retention action on content that has reached its due date.</p:Description>
      <p:CustomData/>
    </p:PolicyItem>
  </p:PolicyItems>
</p:Policy>
</file>

<file path=customXml/item4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bf0838e3-801f-405d-9927-f732e3a85b48">04</SortOrder>
    <ItemCategory xmlns="bf0838e3-801f-405d-9927-f732e3a85b48">02 - NYC School Construction Authority</ItemCategory>
    <URL xmlns="http://schemas.microsoft.com/sharepoint/v3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8C417804-8123-4223-8FBA-08B52CE9C19B}">
  <ds:schemaRefs>
    <ds:schemaRef ds:uri="microsoft.office.server.policy.changes"/>
  </ds:schemaRefs>
</ds:datastoreItem>
</file>

<file path=customXml/itemProps2.xml><?xml version="1.0" encoding="utf-8"?>
<ds:datastoreItem xmlns:ds="http://schemas.openxmlformats.org/officeDocument/2006/customXml" ds:itemID="{D47D0560-DE94-4BB3-9825-2D960ABCB9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f0838e3-801f-405d-9927-f732e3a85b48"/>
    <ds:schemaRef ds:uri="6d3245fe-1f60-4048-a654-a075cd0cf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8538FE-69D2-4DA6-B65A-E8356158C8B9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CC1603A8-81A1-4357-AD10-D8E4DDEBDDA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28D4521-05E6-4C80-9DC1-28956363C759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7AB2C7C-66B7-4E6E-9824-5658B7BCAE7C}">
  <ds:schemaRefs>
    <ds:schemaRef ds:uri="http://purl.org/dc/elements/1.1/"/>
    <ds:schemaRef ds:uri="http://schemas.microsoft.com/office/2006/metadata/properties"/>
    <ds:schemaRef ds:uri="bf0838e3-801f-405d-9927-f732e3a85b48"/>
    <ds:schemaRef ds:uri="http://schemas.microsoft.com/sharepoint/v3"/>
    <ds:schemaRef ds:uri="http://purl.org/dc/terms/"/>
    <ds:schemaRef ds:uri="6d3245fe-1f60-4048-a654-a075cd0cf4fb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3K Program of Requirement - Fit-Out of Existing Building</dc:title>
  <dc:creator>DMIS LAN Planning</dc:creator>
  <cp:lastModifiedBy>SHAH, ARTI</cp:lastModifiedBy>
  <cp:lastPrinted>2021-11-02T13:49:16Z</cp:lastPrinted>
  <dcterms:created xsi:type="dcterms:W3CDTF">1999-06-16T12:52:08Z</dcterms:created>
  <dcterms:modified xsi:type="dcterms:W3CDTF">2021-11-02T14:04:16Z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0x01010062D9CB6646EFE94FBBD8BBADEDBC87C3</vt:lpwstr>
  </property>
  <property fmtid="{D5CDD505-2E9C-101B-9397-08002B2CF9AE}" pid="3" name="_dlc_policyId">
    <vt:lpwstr>0x0101</vt:lpwstr>
  </property>
  <property fmtid="{D5CDD505-2E9C-101B-9397-08002B2CF9AE}" pid="4" name="ItemRetentionFormula">
    <vt:lpwstr/>
  </property>
</Properties>
</file>