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T:\sca_stds\std_work\New Standards\2023 - 09 September Bulletins\AE\2023-17\final\"/>
    </mc:Choice>
  </mc:AlternateContent>
  <xr:revisionPtr revIDLastSave="0" documentId="13_ncr:1_{47A0BC1B-58A5-4A7E-937E-83F3ECCB4B6D}" xr6:coauthVersionLast="47" xr6:coauthVersionMax="47" xr10:uidLastSave="{00000000-0000-0000-0000-000000000000}"/>
  <bookViews>
    <workbookView xWindow="-120" yWindow="-120" windowWidth="25440" windowHeight="15390" xr2:uid="{00000000-000D-0000-FFFF-FFFF00000000}"/>
  </bookViews>
  <sheets>
    <sheet name="HVAC Selection Matrix" sheetId="2" r:id="rId1"/>
    <sheet name="Reference Tables" sheetId="5" state="hidden" r:id="rId2"/>
  </sheets>
  <calcPr calcId="191029"/>
  <customWorkbookViews>
    <customWorkbookView name="ATLAS, OLGA - Personal View" guid="{F139F353-3EE8-4387-BDBE-0067FE8E8599}" mergeInterval="0" personalView="1" maximized="1" xWindow="-8" yWindow="-8" windowWidth="1936" windowHeight="117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2" l="1"/>
  <c r="H53" i="2"/>
  <c r="H39" i="2"/>
  <c r="K49" i="2"/>
  <c r="J49" i="2"/>
  <c r="I49" i="2"/>
  <c r="K48" i="2"/>
  <c r="J48" i="2"/>
  <c r="I48" i="2"/>
  <c r="H48" i="2"/>
  <c r="J66" i="2"/>
  <c r="J51" i="2"/>
  <c r="K31" i="2"/>
  <c r="J54" i="2"/>
  <c r="H54" i="2"/>
  <c r="N39" i="2"/>
  <c r="M39" i="2"/>
  <c r="L39" i="2"/>
  <c r="K39" i="2"/>
  <c r="J39" i="2"/>
  <c r="I39" i="2"/>
  <c r="G39" i="2"/>
  <c r="K60" i="2" l="1"/>
  <c r="J60" i="2"/>
  <c r="N35" i="2"/>
  <c r="M35" i="2"/>
  <c r="L35" i="2"/>
  <c r="K35" i="2"/>
  <c r="J35" i="2"/>
  <c r="I35" i="2"/>
  <c r="H35" i="2"/>
  <c r="G35" i="2"/>
  <c r="K50" i="2" l="1"/>
  <c r="J50" i="2"/>
  <c r="I50" i="2"/>
  <c r="H50" i="2"/>
  <c r="K65" i="2"/>
  <c r="J65" i="2"/>
  <c r="I65" i="2"/>
  <c r="H65" i="2"/>
  <c r="K63" i="2"/>
  <c r="J63" i="2"/>
  <c r="I63" i="2"/>
  <c r="J62" i="2"/>
  <c r="I62" i="2"/>
  <c r="J47" i="2"/>
  <c r="I47" i="2"/>
  <c r="G47" i="2"/>
  <c r="I60" i="2"/>
  <c r="F52" i="2"/>
  <c r="F51" i="2"/>
  <c r="F69" i="2"/>
  <c r="F67" i="2"/>
  <c r="F66" i="2"/>
  <c r="F65" i="2"/>
  <c r="F60" i="2"/>
  <c r="H60" i="2" s="1"/>
  <c r="F62" i="2"/>
  <c r="G62" i="2"/>
  <c r="K61" i="2"/>
  <c r="J61" i="2"/>
  <c r="I61" i="2"/>
  <c r="H61" i="2"/>
  <c r="G61" i="2"/>
  <c r="F50" i="2"/>
  <c r="G53" i="2" l="1"/>
  <c r="I53" i="2"/>
  <c r="K53" i="2"/>
  <c r="J53" i="2"/>
  <c r="K68" i="2"/>
  <c r="G68" i="2"/>
  <c r="I68" i="2"/>
  <c r="J68" i="2"/>
  <c r="K67" i="2"/>
  <c r="G52" i="2"/>
  <c r="H62" i="2"/>
  <c r="K62" i="2"/>
  <c r="J67" i="2"/>
  <c r="G67" i="2"/>
  <c r="H67" i="2"/>
  <c r="I67" i="2"/>
  <c r="J52" i="2"/>
  <c r="K52" i="2"/>
  <c r="I52" i="2"/>
  <c r="H52" i="2"/>
  <c r="G60" i="2"/>
  <c r="F47" i="2" l="1"/>
  <c r="J45" i="2"/>
  <c r="K45" i="2"/>
  <c r="I45" i="2"/>
  <c r="F45" i="2"/>
  <c r="G45" i="2" s="1"/>
  <c r="M30" i="2"/>
  <c r="L30" i="2"/>
  <c r="K36" i="2"/>
  <c r="L36" i="2"/>
  <c r="J36" i="2"/>
  <c r="H36" i="2"/>
  <c r="I36" i="2"/>
  <c r="M36" i="2"/>
  <c r="N36" i="2"/>
  <c r="G36" i="2"/>
  <c r="H47" i="2" l="1"/>
  <c r="K47" i="2"/>
  <c r="K64" i="2"/>
  <c r="J64" i="2"/>
  <c r="I64" i="2"/>
  <c r="H64" i="2"/>
  <c r="G64" i="2"/>
  <c r="H63" i="2"/>
  <c r="G63" i="2"/>
  <c r="K69" i="2"/>
  <c r="J69" i="2"/>
  <c r="I69" i="2"/>
  <c r="H69" i="2"/>
  <c r="G69" i="2"/>
  <c r="K54" i="2"/>
  <c r="I54" i="2"/>
  <c r="G54" i="2"/>
  <c r="K66" i="2"/>
  <c r="I66" i="2"/>
  <c r="H66" i="2"/>
  <c r="G66" i="2"/>
  <c r="G65" i="2"/>
  <c r="K51" i="2"/>
  <c r="I51" i="2"/>
  <c r="H51" i="2"/>
  <c r="G51" i="2"/>
  <c r="G50" i="2"/>
  <c r="H49" i="2"/>
  <c r="G49" i="2"/>
  <c r="G48" i="2"/>
  <c r="H46" i="2"/>
  <c r="K46" i="2"/>
  <c r="J46" i="2"/>
  <c r="I46" i="2"/>
  <c r="G46" i="2"/>
  <c r="N38" i="2"/>
  <c r="M38" i="2"/>
  <c r="L38" i="2"/>
  <c r="K38" i="2"/>
  <c r="J38" i="2"/>
  <c r="I38" i="2"/>
  <c r="H38" i="2"/>
  <c r="G38" i="2"/>
  <c r="J37" i="2"/>
  <c r="K37" i="2"/>
  <c r="L37" i="2"/>
  <c r="M37" i="2"/>
  <c r="N37" i="2"/>
  <c r="I37" i="2"/>
  <c r="H37" i="2"/>
  <c r="G37" i="2"/>
  <c r="M34" i="2"/>
  <c r="L34" i="2"/>
  <c r="N34" i="2"/>
  <c r="I34" i="2"/>
  <c r="K34" i="2"/>
  <c r="J34" i="2"/>
  <c r="H34" i="2"/>
  <c r="G34" i="2"/>
  <c r="M33" i="2"/>
  <c r="L33" i="2"/>
  <c r="N33" i="2"/>
  <c r="K33" i="2"/>
  <c r="J33" i="2"/>
  <c r="I33" i="2"/>
  <c r="H33" i="2"/>
  <c r="G33" i="2"/>
  <c r="M32" i="2"/>
  <c r="L32" i="2"/>
  <c r="I32" i="2"/>
  <c r="H32" i="2"/>
  <c r="G32" i="2"/>
  <c r="J32" i="2"/>
  <c r="K32" i="2"/>
  <c r="N32" i="2"/>
  <c r="M31" i="2"/>
  <c r="N31" i="2"/>
  <c r="L31" i="2"/>
  <c r="H31" i="2"/>
  <c r="I31" i="2"/>
  <c r="J31" i="2"/>
  <c r="G31" i="2"/>
  <c r="I30" i="2"/>
  <c r="N30" i="2"/>
  <c r="K30" i="2"/>
  <c r="J30" i="2"/>
  <c r="H30" i="2"/>
  <c r="G30" i="2"/>
  <c r="I29" i="2"/>
  <c r="J29" i="2"/>
  <c r="K29" i="2"/>
  <c r="L29" i="2"/>
  <c r="M29" i="2"/>
  <c r="N29" i="2"/>
  <c r="H29" i="2"/>
  <c r="G29" i="2"/>
  <c r="H45" i="2" l="1"/>
  <c r="D8" i="2" l="1"/>
  <c r="J70" i="2" l="1"/>
  <c r="J55" i="2" l="1"/>
  <c r="K70" i="2"/>
  <c r="K55" i="2"/>
  <c r="I55" i="2"/>
  <c r="I70" i="2"/>
  <c r="H55" i="2"/>
  <c r="G55" i="2"/>
  <c r="G70" i="2"/>
  <c r="H70" i="2"/>
  <c r="D10" i="2" l="1"/>
  <c r="H13" i="5"/>
  <c r="D57" i="2"/>
  <c r="M40" i="2" l="1"/>
  <c r="L40" i="2"/>
  <c r="I40" i="2"/>
  <c r="K40" i="2"/>
  <c r="H40" i="2"/>
  <c r="N40" i="2"/>
  <c r="G40" i="2"/>
  <c r="J40" i="2"/>
</calcChain>
</file>

<file path=xl/sharedStrings.xml><?xml version="1.0" encoding="utf-8"?>
<sst xmlns="http://schemas.openxmlformats.org/spreadsheetml/2006/main" count="170" uniqueCount="121">
  <si>
    <t>No</t>
  </si>
  <si>
    <t>Yes</t>
  </si>
  <si>
    <t>Do boilers have more than 15 year life?</t>
  </si>
  <si>
    <t>Replace existing burner with new B100 burner.</t>
  </si>
  <si>
    <t>Yes/No</t>
  </si>
  <si>
    <t>Utilization rate less than 80%?</t>
  </si>
  <si>
    <t>Logic</t>
  </si>
  <si>
    <t>Structural floor to ceiling/beams below 9'?</t>
  </si>
  <si>
    <t>With existing chilled water pipes available, they can be used for both new chilled and heated water.</t>
  </si>
  <si>
    <t>Cinder concrete slabs/clay tile arch?</t>
  </si>
  <si>
    <t>Existing Conditions</t>
  </si>
  <si>
    <t>SHPO buildings have less ability to make aesthetic changes; however these are not insurmountable.</t>
  </si>
  <si>
    <t>1. Gas</t>
  </si>
  <si>
    <t xml:space="preserve">SHPO eligible or historically significant? </t>
  </si>
  <si>
    <t>Windows have narrow widths or most classrooms have only a few windows?</t>
  </si>
  <si>
    <t>Gym on the top floor?</t>
  </si>
  <si>
    <t>What is the existing cooling equipment type for all spaces?</t>
  </si>
  <si>
    <t>PA Space: Central Split DX</t>
  </si>
  <si>
    <t>PA Space: Central Chilled water</t>
  </si>
  <si>
    <t>PA Space: Does not exist</t>
  </si>
  <si>
    <t>General</t>
  </si>
  <si>
    <t>N/A</t>
  </si>
  <si>
    <t>Do boilers run on oil or gas?-Part I</t>
  </si>
  <si>
    <t>What is the existing cooling equipment type for all spaces?-Part I</t>
  </si>
  <si>
    <t>General-2</t>
  </si>
  <si>
    <t>Roof more than 15 years old and existing equipment is on dunnage</t>
  </si>
  <si>
    <t>Limiting ductwork that would not cause the ceilings in these spaces to be rebuilt/modified is preferred.</t>
  </si>
  <si>
    <t>Limiting ductwork from the roof to the lower PA spaces is preferred in this condition.</t>
  </si>
  <si>
    <t>Structural floor to ceiling/beams below 12'?</t>
  </si>
  <si>
    <t xml:space="preserve">Ornate and/or historic ceilings in Auditorium </t>
  </si>
  <si>
    <t>DX VUV-Packaged Heat Pumps w/ERV</t>
  </si>
  <si>
    <t>DX VUV-Split Heat Pumps w/ERV w/Rooftop Outdoor Units</t>
  </si>
  <si>
    <t>Chiller Heater/Dual Temp Rooftop DOAS with Fan Coil Units in the Spaces</t>
  </si>
  <si>
    <t>Chiller Heater/Dual Temp MER DOAS with Fan Coil Units in the Spaces</t>
  </si>
  <si>
    <t>(T if Yes) (1 if No)</t>
  </si>
  <si>
    <t>(1 if Yes) (0 if No)</t>
  </si>
  <si>
    <t>(0 if Yes) (1 if No)</t>
  </si>
  <si>
    <t xml:space="preserve">BUILDING ID: </t>
  </si>
  <si>
    <t>Chiller/Heater/
Dual Temp VUVs w/ERV</t>
  </si>
  <si>
    <t xml:space="preserve">PROJECT SCOPE: </t>
  </si>
  <si>
    <t>Cinder concrete slabs/clay tile arch? (duct anchorage to be discussed with CM)</t>
  </si>
  <si>
    <r>
      <t xml:space="preserve">Central RTU/DX Heat Pumps
SZVAV
</t>
    </r>
    <r>
      <rPr>
        <b/>
        <i/>
        <sz val="12"/>
        <color rgb="FF002060"/>
        <rFont val="Calibri"/>
        <family val="2"/>
        <scheme val="minor"/>
      </rPr>
      <t xml:space="preserve">(includes recessed electric convectors in spaces) </t>
    </r>
  </si>
  <si>
    <r>
      <t xml:space="preserve">Central Split/DX Heat Pumps
SZVAV in interior MER
</t>
    </r>
    <r>
      <rPr>
        <b/>
        <i/>
        <sz val="12"/>
        <color rgb="FF002060"/>
        <rFont val="Calibri"/>
        <family val="2"/>
        <scheme val="minor"/>
      </rPr>
      <t xml:space="preserve">(includes recessed electric convectors in spaces) </t>
    </r>
  </si>
  <si>
    <r>
      <t xml:space="preserve">Chiller Heater Central RTU Dual Temp 
SZVAV 
</t>
    </r>
    <r>
      <rPr>
        <b/>
        <i/>
        <sz val="12"/>
        <color rgb="FF002060"/>
        <rFont val="Calibri"/>
        <family val="2"/>
        <scheme val="minor"/>
      </rPr>
      <t xml:space="preserve">(includes recessed hot water convectors in spaces) </t>
    </r>
  </si>
  <si>
    <r>
      <t xml:space="preserve">Central Split/DX Heat Pumps in interior MER 
</t>
    </r>
    <r>
      <rPr>
        <b/>
        <i/>
        <sz val="12"/>
        <color rgb="FF002060"/>
        <rFont val="Calibri"/>
        <family val="2"/>
        <scheme val="minor"/>
      </rPr>
      <t>(includes electric baseboard in spaces)</t>
    </r>
    <r>
      <rPr>
        <b/>
        <sz val="12"/>
        <color rgb="FF002060"/>
        <rFont val="Calibri"/>
        <family val="2"/>
        <scheme val="minor"/>
      </rPr>
      <t xml:space="preserve"> </t>
    </r>
  </si>
  <si>
    <t>Do boilers run on oil or gas or dual fuel?</t>
  </si>
  <si>
    <t xml:space="preserve">3. Oil, burner is not functioning or easily repairable.  </t>
  </si>
  <si>
    <t>4. Oil, burner is functioning</t>
  </si>
  <si>
    <r>
      <rPr>
        <b/>
        <sz val="14"/>
        <color theme="1"/>
        <rFont val="Calibri"/>
        <family val="2"/>
        <scheme val="minor"/>
      </rPr>
      <t xml:space="preserve">PUBLIC ASSEMBLY SPACES - GYM/CAFETERIA </t>
    </r>
    <r>
      <rPr>
        <sz val="14"/>
        <color theme="1"/>
        <rFont val="Calibri"/>
        <family val="2"/>
        <scheme val="minor"/>
      </rPr>
      <t>(options noted below)</t>
    </r>
  </si>
  <si>
    <t>Central Chilled Water Air-Cooled</t>
  </si>
  <si>
    <t>Central Chilled Water Cooled with Cooling Tower</t>
  </si>
  <si>
    <t>Classrm/office: Central Chilled water serving AHUs/VAV boxes</t>
  </si>
  <si>
    <t>Classrm/office: Central Chilled Water serving fan coil units, unit ventilators</t>
  </si>
  <si>
    <t>Classroom/office: Central  DX serving AHUs/VAV boxes</t>
  </si>
  <si>
    <t>Classroom/office: DX unit ventilators</t>
  </si>
  <si>
    <t>PA Space: Central Chilled Water serving AHUs.</t>
  </si>
  <si>
    <t>PA Space: Central  DX AHUs</t>
  </si>
  <si>
    <t>Classroom/office: Does not exist</t>
  </si>
  <si>
    <t>General-3</t>
  </si>
  <si>
    <t>2. Dual Fuel</t>
  </si>
  <si>
    <t>Recommend to DSF to revise fuel and change seals if needed</t>
  </si>
  <si>
    <t xml:space="preserve">Is there existing chilled water distribution system? </t>
  </si>
  <si>
    <r>
      <t>Existing chilled water distribution in good condition?</t>
    </r>
    <r>
      <rPr>
        <b/>
        <sz val="11"/>
        <color rgb="FFFF0000"/>
        <rFont val="Calibri"/>
        <family val="2"/>
        <scheme val="minor"/>
      </rPr>
      <t xml:space="preserve"> </t>
    </r>
  </si>
  <si>
    <t>Chilled water distribution in good condition?</t>
  </si>
  <si>
    <r>
      <rPr>
        <b/>
        <u/>
        <sz val="14"/>
        <color theme="1"/>
        <rFont val="Calibri"/>
        <family val="2"/>
        <scheme val="minor"/>
      </rPr>
      <t>CLASSROOMS &amp; OFFICES</t>
    </r>
    <r>
      <rPr>
        <sz val="14"/>
        <color theme="1"/>
        <rFont val="Calibri"/>
        <family val="2"/>
        <scheme val="minor"/>
      </rPr>
      <t xml:space="preserve"> </t>
    </r>
  </si>
  <si>
    <t xml:space="preserve">Options </t>
  </si>
  <si>
    <t xml:space="preserve">Roof more than 15 years old and existing equipment is on dunnage? </t>
  </si>
  <si>
    <t xml:space="preserve">Chiller Heater Central RTU Dual Temp 
SZVAV 
(includes recessed hot water convectors in spaces) </t>
  </si>
  <si>
    <t xml:space="preserve">HEAT PUMP SELECTION TABLE </t>
  </si>
  <si>
    <r>
      <t>Heating Plant Decision Matrix</t>
    </r>
    <r>
      <rPr>
        <b/>
        <u/>
        <sz val="14"/>
        <color theme="5" tint="-0.249977111117893"/>
        <rFont val="Calibri"/>
        <family val="2"/>
        <scheme val="minor"/>
      </rPr>
      <t xml:space="preserve"> </t>
    </r>
    <r>
      <rPr>
        <b/>
        <i/>
        <sz val="11"/>
        <color theme="5" tint="-0.249977111117893"/>
        <rFont val="Calibri"/>
        <family val="2"/>
        <scheme val="minor"/>
      </rPr>
      <t>(when HEATING PLANT replacement is the original CIP project)</t>
    </r>
  </si>
  <si>
    <r>
      <t>Cooling Plant Decision Matrix</t>
    </r>
    <r>
      <rPr>
        <b/>
        <u/>
        <sz val="14"/>
        <color theme="5" tint="-0.249977111117893"/>
        <rFont val="Calibri"/>
        <family val="2"/>
        <scheme val="minor"/>
      </rPr>
      <t xml:space="preserve"> </t>
    </r>
    <r>
      <rPr>
        <b/>
        <u/>
        <sz val="11"/>
        <color theme="5" tint="-0.249977111117893"/>
        <rFont val="Calibri"/>
        <family val="2"/>
        <scheme val="minor"/>
      </rPr>
      <t>(</t>
    </r>
    <r>
      <rPr>
        <b/>
        <i/>
        <u/>
        <sz val="11"/>
        <color theme="5" tint="-0.249977111117893"/>
        <rFont val="Calibri"/>
        <family val="2"/>
        <scheme val="minor"/>
      </rPr>
      <t>when COOLING PLANT replacement is the original CIP project</t>
    </r>
    <r>
      <rPr>
        <b/>
        <u/>
        <sz val="11"/>
        <color theme="5" tint="-0.249977111117893"/>
        <rFont val="Calibri"/>
        <family val="2"/>
        <scheme val="minor"/>
      </rPr>
      <t>)</t>
    </r>
  </si>
  <si>
    <t>Do the PA spaces have central AC?</t>
  </si>
  <si>
    <t>Classroom and Office System Rating:</t>
  </si>
  <si>
    <t xml:space="preserve"> Large Public Assembly System Rating:</t>
  </si>
  <si>
    <t xml:space="preserve"> Gym/Cafeteria System Rating:</t>
  </si>
  <si>
    <t>Grading System: 1- Optimal Option, 0- Possible Option, T-Terminal (Not Feasible)</t>
  </si>
  <si>
    <t xml:space="preserve">*-Window Units and AC Split Units are not considered for equipment selection matrix. </t>
  </si>
  <si>
    <t>1)</t>
  </si>
  <si>
    <t>2)</t>
  </si>
  <si>
    <t>3)</t>
  </si>
  <si>
    <t>1a)</t>
  </si>
  <si>
    <t>Schools with low utilization rates allow for more swing space and create potential for renovating larger areas at a time which favors central systems.</t>
  </si>
  <si>
    <t>If windows are too narrow, then unit ventilators don't fit within one window bay and should be avoided.  If there are only a few windows in each classroom, avoid unit ventilators to take up prime window space.</t>
  </si>
  <si>
    <t>Drop-down menu</t>
  </si>
  <si>
    <t>Automated field</t>
  </si>
  <si>
    <t>Legend</t>
  </si>
  <si>
    <t>Manual Input</t>
  </si>
  <si>
    <t>Classroom/Offices Equipment</t>
  </si>
  <si>
    <t>PA Spaces Equipment</t>
  </si>
  <si>
    <t>Other Equipment</t>
  </si>
  <si>
    <t>Do the Cooling plant/boilers have more than 15 year life?</t>
  </si>
  <si>
    <t>Windows BCAS rating of 4-5, single pane, or more than 30 year old?</t>
  </si>
  <si>
    <t>MER in future floodplain for year 2100 (NYC Flood Hazard Mapper)?</t>
  </si>
  <si>
    <t xml:space="preserve">If the existing boiler rooms that are no longer being used are below the floodplain, then that vacant sq/ft is not available to put new mechanical equipment. (T for Interior fan rooms below floodplain.) </t>
  </si>
  <si>
    <t xml:space="preserve">Systems should not be installed on the pitched roof.  If no flat roof area at all, consider placing condensing units and chiller/heater on grade.  </t>
  </si>
  <si>
    <t>Is there sufficient flat roof area for roof-mounted equipment?</t>
  </si>
  <si>
    <t>Is there sufficient flat roof area above this space for roof-mounted equipment</t>
  </si>
  <si>
    <t>Is there sufficient flat roof area above this space for roof-mounted equipment?</t>
  </si>
  <si>
    <t>MER in future flood plain for year 2100 (NYC Flood Hazard Mapper)</t>
  </si>
  <si>
    <t xml:space="preserve">Linear footage &gt; 200 ft between roof and mechanical room serving PA space </t>
  </si>
  <si>
    <t>PA spaces on lower floors w/classrooms above?</t>
  </si>
  <si>
    <t>Design team to provide cost of the 2 highest rated options as part of draft scope</t>
  </si>
  <si>
    <r>
      <t xml:space="preserve">Central RTU/Heat Pumps
</t>
    </r>
    <r>
      <rPr>
        <b/>
        <i/>
        <sz val="12"/>
        <color rgb="FF002060"/>
        <rFont val="Calibri"/>
        <family val="2"/>
        <scheme val="minor"/>
      </rPr>
      <t xml:space="preserve">(includes electric baseboard in spaces) </t>
    </r>
  </si>
  <si>
    <t>VRF w/DOAS</t>
  </si>
  <si>
    <t xml:space="preserve">Long refrigerant piping should be avoided since braised piping/fitting may leak.  </t>
  </si>
  <si>
    <t>Ducting for central systems or above unit ventilators is not feasible at these low floor to ceiling/beam heights.</t>
  </si>
  <si>
    <t>VUV might require window replacement.  If need to maintain existing louver dimensions, dual temp VUV vent are preferable to DX VUV.  30 years is the assumed life of the window.</t>
  </si>
  <si>
    <t xml:space="preserve">Systems should not be installed on the pitched roof. Pitched roof favors DOAS located in MER.  Flat roof allows roof-mounted DOAS. </t>
  </si>
  <si>
    <t xml:space="preserve">Roofs older than 15 years old should have systems installed that require less rooftop equipment.  However, roof that are older than 15 years old should be strongly considered for replacement as an added scope.  Ceiling VRF option is limited to buildings 20,000 SF or less due to operational maintenance requirements.  Additionally, split DX systems are not preferred due to the number of mechanical piping connections constructed in the field. </t>
  </si>
  <si>
    <t xml:space="preserve">Roofs older than 15 years old should have systems installed that require less rooftop equipment.  However, roofs that are older than 15 years old should be strongly considered for replacement as an added scope.  Ceiling VRF option is limited to buildings 20,000 SF or less due to operational maintenance requirements.  Additionally, split DX systems are not preferred due to the number of mechanical piping connections constructed in the field. </t>
  </si>
  <si>
    <t>The Interior MER is assumed to be sufficiently large to accommodate any of the proposed systems.  If the existing boiler rooms that are no longer being used are below the floodplain, then that vacant sq/ft is not available to put new mechanical equipment. (T for Interior fan rooms below floodplain.)</t>
  </si>
  <si>
    <t>Cinder Concrete slabs cannot take large point loads at the roof or individual floors, which makes VUV and roof mounted equipment installation more difficult.  When cinder concrete is present, VUVs shall utilize ductless free delivery supply to avoid the need for supplementary steel to support supply ductwork.  Other HVAC systems supply ductwork may require supplementary steel.  Design of VUV with free delivery should consider the need for perimeter heating to avoid temperature gradient.</t>
  </si>
  <si>
    <t>With existing chilled water pipes available, they might (as some systems may not be building wide) be used for both new chilled and heated water.</t>
  </si>
  <si>
    <r>
      <rPr>
        <b/>
        <sz val="14"/>
        <color theme="1"/>
        <rFont val="Calibri"/>
        <family val="2"/>
        <scheme val="minor"/>
      </rPr>
      <t xml:space="preserve"> </t>
    </r>
    <r>
      <rPr>
        <b/>
        <u/>
        <sz val="14"/>
        <color theme="1"/>
        <rFont val="Calibri"/>
        <family val="2"/>
        <scheme val="minor"/>
      </rPr>
      <t>PUBLIC ASSEMBLY SPACES - AUDITORIUM</t>
    </r>
    <r>
      <rPr>
        <u/>
        <sz val="14"/>
        <color theme="1"/>
        <rFont val="Calibri"/>
        <family val="2"/>
        <scheme val="minor"/>
      </rPr>
      <t xml:space="preserve"> </t>
    </r>
    <r>
      <rPr>
        <sz val="14"/>
        <color theme="1"/>
        <rFont val="Calibri"/>
        <family val="2"/>
        <scheme val="minor"/>
      </rPr>
      <t>(options noted below)</t>
    </r>
  </si>
  <si>
    <t>Cinder Concrete slabs cannot take large point loads at the roof or individual floors, which makes VUV and roof mounted equipment installation more difficult.  When cinder concrete is present, VUVs shall utilize ductless free delivery supply to avoid the need for supplementary steel to support supply ductwork.  Other HVAC systems supply ductwork may require supplementary steel. Design of VUV with free delivery should consider the need for perimeter heating to avoid temperature gradient.</t>
  </si>
  <si>
    <t xml:space="preserve">Chiller Heater/Central AHU Dual Temp SZVAV 
in interior MER (includes recessed hot water convectors in spaces) </t>
  </si>
  <si>
    <r>
      <t xml:space="preserve">Chiller Heater/Central AHU Dual Temp SZVAV 
in interior MER </t>
    </r>
    <r>
      <rPr>
        <b/>
        <i/>
        <sz val="12"/>
        <color rgb="FF002060"/>
        <rFont val="Calibri"/>
        <family val="2"/>
        <scheme val="minor"/>
      </rPr>
      <t xml:space="preserve">(includes recessed hot water convectors in spaces) </t>
    </r>
  </si>
  <si>
    <t>Long refrigerant piping should be avoided since braised piping/fitting may leak.</t>
  </si>
  <si>
    <t>Cinder Concrete slabs cannot take large point loads at the roof or individual floors which makes VUV and roof-mounted equipment installation more difficult.  When cinder concrete is present, VUVs shall utilize ductless free delivery supply to avoid the need for supplementary steel to support supply ductwork.  Other HVAC systems supply ductwork may require supplementary steel. Design of VUV with free delivery should consider the need for perimeter heating to avoid temperature gradient.</t>
  </si>
  <si>
    <r>
      <t xml:space="preserve">Answer all questions </t>
    </r>
    <r>
      <rPr>
        <b/>
        <i/>
        <u/>
        <sz val="11"/>
        <rFont val="Calibri"/>
        <family val="2"/>
        <scheme val="minor"/>
      </rPr>
      <t>in sequence</t>
    </r>
    <r>
      <rPr>
        <sz val="11"/>
        <rFont val="Calibri"/>
        <family val="2"/>
        <scheme val="minor"/>
      </rPr>
      <t xml:space="preserve"> using the BCAS report as an initial reference. Conditions observed in the field will supersede the BCAS report.</t>
    </r>
  </si>
  <si>
    <t>CIP BUILDING ELECTRIFICATION EQUIPMENT SELECTION MATRIX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</si>
</sst>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quot;$&quot;* #,##0.00_-;\-&quot;$&quot;* #,##0.00_-;_-&quot;$&quot;* &quot;-&quot;??_-;_-@_-"/>
    <numFmt numFmtId="165" formatCode="[$-409]mmmm\ d\,\ yyyy;@"/>
    <numFmt numFmtId="166" formatCode="_(* #,##0_);_(* \(#,##0\);_(* &quot;&quot;_);_(@_)"/>
  </numFmts>
  <fonts count="33"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14"/>
      <color theme="1"/>
      <name val="Calibri"/>
      <family val="2"/>
      <scheme val="minor"/>
    </font>
    <font>
      <sz val="11"/>
      <color indexed="8"/>
      <name val="Calibri"/>
      <family val="2"/>
    </font>
    <font>
      <sz val="10"/>
      <color indexed="8"/>
      <name val="Helvetica"/>
      <family val="2"/>
    </font>
    <font>
      <sz val="10"/>
      <name val="Arial"/>
      <family val="2"/>
    </font>
    <font>
      <sz val="11"/>
      <name val="Calibri"/>
      <family val="2"/>
      <scheme val="minor"/>
    </font>
    <font>
      <b/>
      <sz val="11"/>
      <name val="Calibri"/>
      <family val="2"/>
      <scheme val="minor"/>
    </font>
    <font>
      <b/>
      <sz val="11"/>
      <color rgb="FFFF0000"/>
      <name val="Calibri"/>
      <family val="2"/>
      <scheme val="minor"/>
    </font>
    <font>
      <sz val="11"/>
      <color rgb="FFFF0000"/>
      <name val="Calibri"/>
      <family val="2"/>
      <scheme val="minor"/>
    </font>
    <font>
      <sz val="11"/>
      <color theme="5"/>
      <name val="Calibri"/>
      <family val="2"/>
      <scheme val="minor"/>
    </font>
    <font>
      <b/>
      <u/>
      <sz val="14"/>
      <color theme="1"/>
      <name val="Calibri"/>
      <family val="2"/>
      <scheme val="minor"/>
    </font>
    <font>
      <sz val="12"/>
      <color theme="1"/>
      <name val="Calibri"/>
      <family val="2"/>
      <scheme val="minor"/>
    </font>
    <font>
      <b/>
      <u/>
      <sz val="14"/>
      <name val="Calibri"/>
      <family val="2"/>
      <scheme val="minor"/>
    </font>
    <font>
      <sz val="14"/>
      <color theme="1"/>
      <name val="Calibri"/>
      <family val="2"/>
      <scheme val="minor"/>
    </font>
    <font>
      <sz val="14"/>
      <color rgb="FFFF0000"/>
      <name val="Calibri"/>
      <family val="2"/>
      <scheme val="minor"/>
    </font>
    <font>
      <sz val="11"/>
      <color theme="8" tint="-0.499984740745262"/>
      <name val="Calibri"/>
      <family val="2"/>
      <scheme val="minor"/>
    </font>
    <font>
      <sz val="12"/>
      <color rgb="FF002060"/>
      <name val="Calibri"/>
      <family val="2"/>
      <scheme val="minor"/>
    </font>
    <font>
      <b/>
      <sz val="12"/>
      <color rgb="FF002060"/>
      <name val="Calibri"/>
      <family val="2"/>
      <scheme val="minor"/>
    </font>
    <font>
      <b/>
      <i/>
      <sz val="12"/>
      <color rgb="FF002060"/>
      <name val="Calibri"/>
      <family val="2"/>
      <scheme val="minor"/>
    </font>
    <font>
      <b/>
      <sz val="11"/>
      <color rgb="FF002060"/>
      <name val="Calibri"/>
      <family val="2"/>
      <scheme val="minor"/>
    </font>
    <font>
      <sz val="14"/>
      <color rgb="FF002060"/>
      <name val="Calibri"/>
      <family val="2"/>
      <scheme val="minor"/>
    </font>
    <font>
      <b/>
      <u/>
      <sz val="18"/>
      <color theme="1"/>
      <name val="Calibri"/>
      <family val="2"/>
      <scheme val="minor"/>
    </font>
    <font>
      <b/>
      <u/>
      <sz val="14"/>
      <color theme="5" tint="-0.249977111117893"/>
      <name val="Calibri"/>
      <family val="2"/>
      <scheme val="minor"/>
    </font>
    <font>
      <b/>
      <i/>
      <sz val="11"/>
      <color theme="5" tint="-0.249977111117893"/>
      <name val="Calibri"/>
      <family val="2"/>
      <scheme val="minor"/>
    </font>
    <font>
      <b/>
      <u/>
      <sz val="11"/>
      <color theme="5" tint="-0.249977111117893"/>
      <name val="Calibri"/>
      <family val="2"/>
      <scheme val="minor"/>
    </font>
    <font>
      <b/>
      <i/>
      <u/>
      <sz val="11"/>
      <color theme="5" tint="-0.249977111117893"/>
      <name val="Calibri"/>
      <family val="2"/>
      <scheme val="minor"/>
    </font>
    <font>
      <b/>
      <sz val="22"/>
      <name val="Calibri"/>
      <family val="2"/>
      <scheme val="minor"/>
    </font>
    <font>
      <sz val="8"/>
      <color rgb="FF000000"/>
      <name val="Segoe UI"/>
      <family val="2"/>
    </font>
    <font>
      <u/>
      <sz val="14"/>
      <color theme="1"/>
      <name val="Calibri"/>
      <family val="2"/>
      <scheme val="minor"/>
    </font>
    <font>
      <b/>
      <i/>
      <u/>
      <sz val="11"/>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indexed="64"/>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s>
  <cellStyleXfs count="11">
    <xf numFmtId="0" fontId="0" fillId="0" borderId="0"/>
    <xf numFmtId="43" fontId="5" fillId="0" borderId="0" applyFont="0" applyFill="0" applyBorder="0" applyAlignment="0" applyProtection="0"/>
    <xf numFmtId="164" fontId="6" fillId="0" borderId="0" applyFont="0" applyFill="0" applyBorder="0" applyAlignment="0" applyProtection="0"/>
    <xf numFmtId="165" fontId="7" fillId="0" borderId="0"/>
    <xf numFmtId="0" fontId="6" fillId="0" borderId="0"/>
    <xf numFmtId="165" fontId="7" fillId="0" borderId="0"/>
    <xf numFmtId="0" fontId="6" fillId="0" borderId="0"/>
    <xf numFmtId="0" fontId="5" fillId="0" borderId="0"/>
    <xf numFmtId="9" fontId="7"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cellStyleXfs>
  <cellXfs count="82">
    <xf numFmtId="0" fontId="0" fillId="0" borderId="0" xfId="0"/>
    <xf numFmtId="0" fontId="1" fillId="0" borderId="0" xfId="0" applyFont="1"/>
    <xf numFmtId="0" fontId="1" fillId="0" borderId="0" xfId="0" applyFont="1" applyAlignment="1">
      <alignment horizontal="right"/>
    </xf>
    <xf numFmtId="0" fontId="0" fillId="0" borderId="0" xfId="0" applyAlignment="1">
      <alignment vertical="center"/>
    </xf>
    <xf numFmtId="0" fontId="0" fillId="2" borderId="0" xfId="0" applyFill="1"/>
    <xf numFmtId="0" fontId="0" fillId="0" borderId="0" xfId="0" applyAlignment="1">
      <alignment horizontal="center" vertical="center"/>
    </xf>
    <xf numFmtId="0" fontId="2" fillId="0" borderId="0" xfId="0" applyFont="1"/>
    <xf numFmtId="0" fontId="0" fillId="2" borderId="1" xfId="0" applyFill="1" applyBorder="1" applyAlignment="1">
      <alignment horizontal="center"/>
    </xf>
    <xf numFmtId="0" fontId="1" fillId="0" borderId="0" xfId="0" applyFont="1" applyAlignment="1">
      <alignment horizontal="left"/>
    </xf>
    <xf numFmtId="0" fontId="0" fillId="0" borderId="0" xfId="0" applyAlignment="1">
      <alignment wrapText="1"/>
    </xf>
    <xf numFmtId="0" fontId="8" fillId="0" borderId="0" xfId="0" applyFont="1"/>
    <xf numFmtId="0" fontId="8" fillId="0" borderId="1" xfId="0" applyFont="1" applyBorder="1" applyAlignment="1">
      <alignment horizontal="center" vertical="center"/>
    </xf>
    <xf numFmtId="0" fontId="11" fillId="0" borderId="0" xfId="0" applyFont="1"/>
    <xf numFmtId="0" fontId="0" fillId="2" borderId="1" xfId="0" applyFill="1" applyBorder="1" applyAlignment="1">
      <alignment horizontal="center" vertical="center"/>
    </xf>
    <xf numFmtId="0" fontId="0" fillId="0" borderId="0" xfId="0" applyAlignment="1">
      <alignment vertical="center" wrapText="1"/>
    </xf>
    <xf numFmtId="0" fontId="12" fillId="0" borderId="0" xfId="0" applyFont="1" applyAlignment="1">
      <alignment vertical="center"/>
    </xf>
    <xf numFmtId="0" fontId="13" fillId="0" borderId="0" xfId="0" applyFont="1"/>
    <xf numFmtId="0" fontId="14" fillId="0" borderId="0" xfId="0" applyFont="1" applyAlignment="1">
      <alignment vertical="center"/>
    </xf>
    <xf numFmtId="0" fontId="15" fillId="0" borderId="0" xfId="0" applyFont="1"/>
    <xf numFmtId="0" fontId="16" fillId="0" borderId="0" xfId="0" applyFont="1"/>
    <xf numFmtId="0" fontId="17" fillId="0" borderId="0" xfId="0" applyFont="1"/>
    <xf numFmtId="0" fontId="8" fillId="2" borderId="1" xfId="0" applyFont="1" applyFill="1" applyBorder="1" applyAlignment="1">
      <alignment horizontal="center" vertical="center"/>
    </xf>
    <xf numFmtId="0" fontId="3" fillId="0" borderId="0" xfId="0" applyFont="1"/>
    <xf numFmtId="0" fontId="0" fillId="0" borderId="8" xfId="0" applyBorder="1" applyAlignment="1">
      <alignment horizontal="center" vertical="center"/>
    </xf>
    <xf numFmtId="0" fontId="18" fillId="0" borderId="0" xfId="0" applyFont="1" applyAlignment="1">
      <alignment vertical="center"/>
    </xf>
    <xf numFmtId="0" fontId="18" fillId="0" borderId="1" xfId="0" applyFont="1" applyBorder="1" applyAlignment="1">
      <alignment horizontal="center" vertical="center"/>
    </xf>
    <xf numFmtId="0" fontId="18" fillId="2" borderId="1" xfId="0" applyFont="1" applyFill="1" applyBorder="1" applyAlignment="1">
      <alignment horizontal="center"/>
    </xf>
    <xf numFmtId="0" fontId="19" fillId="0" borderId="0" xfId="0" applyFont="1" applyAlignment="1">
      <alignment vertical="center"/>
    </xf>
    <xf numFmtId="0" fontId="20" fillId="0" borderId="5" xfId="0" applyFont="1" applyBorder="1" applyAlignment="1">
      <alignment horizontal="center" vertical="center"/>
    </xf>
    <xf numFmtId="0" fontId="20"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9" fillId="0" borderId="0" xfId="0" applyFont="1"/>
    <xf numFmtId="0" fontId="8" fillId="4" borderId="12" xfId="0" applyFont="1" applyFill="1" applyBorder="1" applyAlignment="1">
      <alignment vertical="center" wrapText="1"/>
    </xf>
    <xf numFmtId="0" fontId="22" fillId="4" borderId="12" xfId="0" applyFont="1" applyFill="1" applyBorder="1" applyAlignment="1">
      <alignment horizontal="left" vertical="center" wrapText="1"/>
    </xf>
    <xf numFmtId="0" fontId="0" fillId="0" borderId="12" xfId="0" applyBorder="1" applyAlignment="1">
      <alignment vertical="center" wrapText="1"/>
    </xf>
    <xf numFmtId="0" fontId="10" fillId="0" borderId="0" xfId="0" applyFont="1"/>
    <xf numFmtId="0" fontId="16" fillId="0" borderId="2" xfId="0" applyFont="1" applyBorder="1" applyAlignment="1">
      <alignment horizontal="left" vertical="center" wrapText="1"/>
    </xf>
    <xf numFmtId="0" fontId="16" fillId="0" borderId="0" xfId="0" applyFont="1" applyAlignment="1">
      <alignment horizontal="left" vertical="center" wrapText="1"/>
    </xf>
    <xf numFmtId="0" fontId="24" fillId="0" borderId="0" xfId="0" applyFont="1"/>
    <xf numFmtId="0" fontId="26" fillId="0" borderId="0" xfId="0" applyFont="1"/>
    <xf numFmtId="0" fontId="1" fillId="0" borderId="0" xfId="0" applyFont="1" applyAlignment="1">
      <alignment horizontal="center"/>
    </xf>
    <xf numFmtId="0" fontId="0" fillId="0" borderId="1" xfId="0" applyBorder="1"/>
    <xf numFmtId="0" fontId="1" fillId="0" borderId="1" xfId="0" applyFont="1" applyBorder="1" applyAlignment="1">
      <alignment horizontal="center"/>
    </xf>
    <xf numFmtId="0" fontId="1" fillId="0" borderId="1" xfId="0" applyFont="1" applyBorder="1"/>
    <xf numFmtId="0" fontId="1" fillId="0" borderId="7" xfId="0" applyFont="1" applyBorder="1"/>
    <xf numFmtId="0" fontId="0" fillId="0" borderId="7" xfId="0" applyBorder="1"/>
    <xf numFmtId="0" fontId="0" fillId="0" borderId="9" xfId="0" applyBorder="1"/>
    <xf numFmtId="0" fontId="29" fillId="0" borderId="0" xfId="0" applyFont="1"/>
    <xf numFmtId="0" fontId="9" fillId="0" borderId="0" xfId="0" applyFont="1" applyAlignment="1">
      <alignment horizontal="center"/>
    </xf>
    <xf numFmtId="166" fontId="8" fillId="5" borderId="1" xfId="0" applyNumberFormat="1" applyFont="1" applyFill="1" applyBorder="1" applyAlignment="1">
      <alignment horizontal="center" vertical="center"/>
    </xf>
    <xf numFmtId="0" fontId="20" fillId="0" borderId="10" xfId="0" applyFont="1" applyBorder="1" applyAlignment="1">
      <alignment horizontal="center" vertical="center"/>
    </xf>
    <xf numFmtId="166" fontId="8" fillId="5"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xf>
    <xf numFmtId="0" fontId="0" fillId="4" borderId="13" xfId="0" applyFill="1" applyBorder="1" applyAlignment="1">
      <alignment horizontal="left" vertical="center" wrapText="1"/>
    </xf>
    <xf numFmtId="0" fontId="0" fillId="4" borderId="14" xfId="0" applyFill="1" applyBorder="1" applyAlignment="1">
      <alignment horizontal="left" vertical="center" wrapText="1"/>
    </xf>
    <xf numFmtId="0" fontId="0" fillId="4" borderId="15" xfId="0" applyFill="1" applyBorder="1" applyAlignment="1">
      <alignment horizontal="left" vertical="center" wrapText="1"/>
    </xf>
    <xf numFmtId="0" fontId="23" fillId="0" borderId="2" xfId="0" applyFont="1" applyBorder="1" applyAlignment="1">
      <alignment horizontal="center" vertical="center" wrapText="1"/>
    </xf>
    <xf numFmtId="0" fontId="22" fillId="4" borderId="13" xfId="0" applyFont="1" applyFill="1" applyBorder="1" applyAlignment="1">
      <alignment horizontal="left" vertical="center" wrapText="1"/>
    </xf>
    <xf numFmtId="0" fontId="22" fillId="4" borderId="14" xfId="0" applyFont="1" applyFill="1" applyBorder="1" applyAlignment="1">
      <alignment horizontal="left" vertical="center" wrapText="1"/>
    </xf>
    <xf numFmtId="0" fontId="22" fillId="4" borderId="15" xfId="0" applyFont="1" applyFill="1" applyBorder="1" applyAlignment="1">
      <alignment horizontal="left" vertical="center" wrapText="1"/>
    </xf>
    <xf numFmtId="0" fontId="8" fillId="4" borderId="13"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0" fillId="0" borderId="1" xfId="0" applyBorder="1" applyAlignment="1">
      <alignment horizontal="left" vertical="center" wrapText="1"/>
    </xf>
    <xf numFmtId="0" fontId="8" fillId="0" borderId="6" xfId="0" applyFont="1" applyBorder="1" applyAlignment="1">
      <alignment horizontal="left" vertical="center" wrapTex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7" xfId="0" applyFont="1" applyBorder="1" applyAlignment="1">
      <alignment horizontal="left"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7" xfId="0" applyFont="1" applyBorder="1" applyAlignment="1">
      <alignment horizontal="center" vertical="center"/>
    </xf>
    <xf numFmtId="0" fontId="16" fillId="0" borderId="0" xfId="0" applyFont="1" applyAlignment="1">
      <alignment horizontal="center"/>
    </xf>
    <xf numFmtId="0" fontId="0" fillId="3" borderId="1" xfId="0" applyFill="1" applyBorder="1" applyAlignment="1">
      <alignment horizontal="center"/>
    </xf>
    <xf numFmtId="0" fontId="1" fillId="0" borderId="0" xfId="0" applyFont="1" applyAlignment="1">
      <alignment horizontal="center"/>
    </xf>
    <xf numFmtId="0" fontId="9" fillId="0" borderId="0" xfId="0" applyFont="1" applyAlignment="1">
      <alignment horizont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1" fillId="0" borderId="2" xfId="0" applyFont="1" applyBorder="1" applyAlignment="1">
      <alignment horizontal="center"/>
    </xf>
  </cellXfs>
  <cellStyles count="11">
    <cellStyle name="Comma 2" xfId="1" xr:uid="{00000000-0005-0000-0000-000000000000}"/>
    <cellStyle name="Currency 2" xfId="2" xr:uid="{00000000-0005-0000-0000-000001000000}"/>
    <cellStyle name="Normal" xfId="0" builtinId="0"/>
    <cellStyle name="Normal 2" xfId="3" xr:uid="{00000000-0005-0000-0000-000004000000}"/>
    <cellStyle name="Normal 2 2" xfId="4" xr:uid="{00000000-0005-0000-0000-000005000000}"/>
    <cellStyle name="Normal 3" xfId="5" xr:uid="{00000000-0005-0000-0000-000006000000}"/>
    <cellStyle name="Normal 4" xfId="6" xr:uid="{00000000-0005-0000-0000-000007000000}"/>
    <cellStyle name="Normal 5" xfId="7" xr:uid="{00000000-0005-0000-0000-000008000000}"/>
    <cellStyle name="Percent 2" xfId="8" xr:uid="{00000000-0005-0000-0000-00000A000000}"/>
    <cellStyle name="Percent 2 2" xfId="9" xr:uid="{00000000-0005-0000-0000-00000B000000}"/>
    <cellStyle name="Percent 3" xfId="10" xr:uid="{00000000-0005-0000-0000-00000C000000}"/>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238125</xdr:colOff>
          <xdr:row>18</xdr:row>
          <xdr:rowOff>0</xdr:rowOff>
        </xdr:from>
        <xdr:to>
          <xdr:col>2</xdr:col>
          <xdr:colOff>2990850</xdr:colOff>
          <xdr:row>18</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Central Chilled Water Serving fan coil units, units ventilators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2990850</xdr:colOff>
          <xdr:row>19</xdr:row>
          <xdr:rowOff>219075</xdr:rowOff>
        </xdr:to>
        <xdr:sp macro="" textlink="">
          <xdr:nvSpPr>
            <xdr:cNvPr id="1029" name="Check Box 5" descr="Central Chilled Water Serving AHYs/VAV boxes"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Central chilled water serving AHUs/VAV boxes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2</xdr:col>
          <xdr:colOff>2990850</xdr:colOff>
          <xdr:row>20</xdr:row>
          <xdr:rowOff>219075</xdr:rowOff>
        </xdr:to>
        <xdr:sp macro="" textlink="">
          <xdr:nvSpPr>
            <xdr:cNvPr id="1030" name="Check Box 6" descr="Central Chilled Water Serving AHYs/VAV boxes"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Central DX serving AHUs/VAV boxes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2990850</xdr:colOff>
          <xdr:row>21</xdr:row>
          <xdr:rowOff>219075</xdr:rowOff>
        </xdr:to>
        <xdr:sp macro="" textlink="">
          <xdr:nvSpPr>
            <xdr:cNvPr id="1031" name="Check Box 7" descr="Central Chilled Water Serving AHYs/VAV boxes"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DX Unit Ventilators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2990850</xdr:colOff>
          <xdr:row>22</xdr:row>
          <xdr:rowOff>219075</xdr:rowOff>
        </xdr:to>
        <xdr:sp macro="" textlink="">
          <xdr:nvSpPr>
            <xdr:cNvPr id="1032" name="Check Box 8" descr="Central Chilled Water Serving AHYs/VAV boxes"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None of the above systems exist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3038475</xdr:colOff>
          <xdr:row>17</xdr:row>
          <xdr:rowOff>228600</xdr:rowOff>
        </xdr:from>
        <xdr:to>
          <xdr:col>4</xdr:col>
          <xdr:colOff>742950</xdr:colOff>
          <xdr:row>18</xdr:row>
          <xdr:rowOff>219075</xdr:rowOff>
        </xdr:to>
        <xdr:sp macro="" textlink="">
          <xdr:nvSpPr>
            <xdr:cNvPr id="1033" name="Check Box 9" descr="Central Chilled Water Serving AHYs/VAV boxes"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Central chilled water serving AHUs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3038475</xdr:colOff>
          <xdr:row>19</xdr:row>
          <xdr:rowOff>0</xdr:rowOff>
        </xdr:from>
        <xdr:to>
          <xdr:col>3</xdr:col>
          <xdr:colOff>1095375</xdr:colOff>
          <xdr:row>19</xdr:row>
          <xdr:rowOff>219075</xdr:rowOff>
        </xdr:to>
        <xdr:sp macro="" textlink="">
          <xdr:nvSpPr>
            <xdr:cNvPr id="1034" name="Check Box 10" descr="Central Chilled Water Serving AHYs/VAV boxes"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Central DX AHUs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1076325</xdr:colOff>
          <xdr:row>20</xdr:row>
          <xdr:rowOff>219075</xdr:rowOff>
        </xdr:to>
        <xdr:sp macro="" textlink="">
          <xdr:nvSpPr>
            <xdr:cNvPr id="1035" name="Check Box 11" descr="Central Chilled Water Serving AHYs/VAV boxes"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Central Split DX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3038475</xdr:colOff>
          <xdr:row>21</xdr:row>
          <xdr:rowOff>0</xdr:rowOff>
        </xdr:from>
        <xdr:to>
          <xdr:col>4</xdr:col>
          <xdr:colOff>257175</xdr:colOff>
          <xdr:row>21</xdr:row>
          <xdr:rowOff>219075</xdr:rowOff>
        </xdr:to>
        <xdr:sp macro="" textlink="">
          <xdr:nvSpPr>
            <xdr:cNvPr id="1036" name="Check Box 12" descr="Central Chilled Water Serving AHYs/VAV boxes"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Central Chilled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3038475</xdr:colOff>
          <xdr:row>22</xdr:row>
          <xdr:rowOff>0</xdr:rowOff>
        </xdr:from>
        <xdr:to>
          <xdr:col>4</xdr:col>
          <xdr:colOff>542925</xdr:colOff>
          <xdr:row>22</xdr:row>
          <xdr:rowOff>219075</xdr:rowOff>
        </xdr:to>
        <xdr:sp macro="" textlink="">
          <xdr:nvSpPr>
            <xdr:cNvPr id="1037" name="Check Box 13" descr="Central Chilled Water Serving AHYs/VAV boxe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None of the above systems exist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228600</xdr:rowOff>
        </xdr:from>
        <xdr:to>
          <xdr:col>6</xdr:col>
          <xdr:colOff>695325</xdr:colOff>
          <xdr:row>18</xdr:row>
          <xdr:rowOff>219075</xdr:rowOff>
        </xdr:to>
        <xdr:sp macro="" textlink="">
          <xdr:nvSpPr>
            <xdr:cNvPr id="1038" name="Check Box 14" descr="Central Chilled Water Serving AHYs/VAV boxes"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Central Chilled Water Air-Cooled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7</xdr:col>
          <xdr:colOff>123825</xdr:colOff>
          <xdr:row>19</xdr:row>
          <xdr:rowOff>219075</xdr:rowOff>
        </xdr:to>
        <xdr:sp macro="" textlink="">
          <xdr:nvSpPr>
            <xdr:cNvPr id="1039" name="Check Box 15" descr="Central Chilled Water Serving AHYs/VAV boxes"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Central Chilled Water Cooled with Cooling Tower</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71"/>
  <sheetViews>
    <sheetView tabSelected="1" zoomScaleNormal="100" workbookViewId="0">
      <selection activeCell="C1" sqref="C1"/>
    </sheetView>
  </sheetViews>
  <sheetFormatPr defaultRowHeight="15" x14ac:dyDescent="0.25"/>
  <cols>
    <col min="1" max="1" width="3.28515625" customWidth="1"/>
    <col min="2" max="2" width="3.5703125" customWidth="1"/>
    <col min="3" max="3" width="45.5703125" customWidth="1"/>
    <col min="4" max="6" width="16.7109375" customWidth="1"/>
    <col min="7" max="14" width="18.7109375" customWidth="1"/>
    <col min="15" max="15" width="157.140625" customWidth="1"/>
    <col min="16" max="28" width="8.7109375" customWidth="1"/>
    <col min="29" max="29" width="72" bestFit="1" customWidth="1"/>
    <col min="30" max="30" width="43" bestFit="1" customWidth="1"/>
    <col min="33" max="33" width="13.85546875" customWidth="1"/>
    <col min="34" max="34" width="62.28515625" customWidth="1"/>
    <col min="35" max="35" width="65.28515625" bestFit="1" customWidth="1"/>
    <col min="36" max="36" width="60.5703125" customWidth="1"/>
    <col min="37" max="37" width="60.42578125" customWidth="1"/>
    <col min="38" max="39" width="63" bestFit="1" customWidth="1"/>
  </cols>
  <sheetData>
    <row r="1" spans="2:12" ht="28.5" x14ac:dyDescent="0.45">
      <c r="B1" s="47" t="s">
        <v>120</v>
      </c>
    </row>
    <row r="2" spans="2:12" ht="18.75" x14ac:dyDescent="0.3">
      <c r="I2" s="74" t="s">
        <v>85</v>
      </c>
      <c r="J2" s="74"/>
    </row>
    <row r="3" spans="2:12" x14ac:dyDescent="0.25">
      <c r="B3" s="1" t="s">
        <v>37</v>
      </c>
      <c r="D3" s="75"/>
      <c r="E3" s="75"/>
      <c r="F3" s="75"/>
      <c r="I3" s="21"/>
      <c r="J3" t="s">
        <v>83</v>
      </c>
    </row>
    <row r="4" spans="2:12" x14ac:dyDescent="0.25">
      <c r="B4" s="1" t="s">
        <v>39</v>
      </c>
      <c r="D4" s="75"/>
      <c r="E4" s="75"/>
      <c r="F4" s="75"/>
      <c r="I4" s="49"/>
      <c r="J4" t="s">
        <v>84</v>
      </c>
    </row>
    <row r="5" spans="2:12" x14ac:dyDescent="0.25">
      <c r="B5" s="10" t="s">
        <v>119</v>
      </c>
      <c r="I5" s="53"/>
      <c r="J5" s="9" t="s">
        <v>86</v>
      </c>
    </row>
    <row r="6" spans="2:12" s="19" customFormat="1" ht="18" customHeight="1" x14ac:dyDescent="0.3">
      <c r="B6" s="16" t="s">
        <v>69</v>
      </c>
    </row>
    <row r="7" spans="2:12" ht="14.1" customHeight="1" x14ac:dyDescent="0.25">
      <c r="B7" s="1" t="s">
        <v>77</v>
      </c>
      <c r="C7" s="1" t="s">
        <v>2</v>
      </c>
      <c r="F7" s="6"/>
      <c r="G7" s="9"/>
      <c r="K7" s="9"/>
      <c r="L7" s="9"/>
    </row>
    <row r="8" spans="2:12" ht="14.1" customHeight="1" x14ac:dyDescent="0.25">
      <c r="C8" s="4"/>
      <c r="D8" t="str">
        <f>_xlfn.IFNA(INDEX('Reference Tables'!F8:G8,MATCH(C8,'Reference Tables'!F7:G7,0)),"")</f>
        <v/>
      </c>
      <c r="G8" s="9"/>
      <c r="H8" s="9"/>
      <c r="I8" s="9"/>
      <c r="J8" s="9"/>
      <c r="K8" s="9"/>
      <c r="L8" s="9"/>
    </row>
    <row r="9" spans="2:12" ht="14.1" customHeight="1" x14ac:dyDescent="0.25">
      <c r="B9" s="1" t="s">
        <v>80</v>
      </c>
      <c r="C9" s="31" t="s">
        <v>45</v>
      </c>
      <c r="D9" s="12"/>
      <c r="G9" s="9"/>
      <c r="H9" s="9"/>
      <c r="I9" s="9"/>
      <c r="J9" s="9"/>
      <c r="K9" s="9"/>
      <c r="L9" s="9"/>
    </row>
    <row r="10" spans="2:12" ht="14.1" customHeight="1" x14ac:dyDescent="0.25">
      <c r="C10" s="4"/>
      <c r="D10" t="str">
        <f>_xlfn.IFNA(INDEX('Reference Tables'!F14:N14,MATCH(C10,'Reference Tables'!F13:N13,0)),"")</f>
        <v/>
      </c>
      <c r="G10" s="9"/>
      <c r="H10" s="9"/>
      <c r="I10" s="9"/>
      <c r="J10" s="9"/>
      <c r="K10" s="9"/>
      <c r="L10" s="9"/>
    </row>
    <row r="11" spans="2:12" ht="14.1" customHeight="1" x14ac:dyDescent="0.25">
      <c r="G11" s="9"/>
      <c r="H11" s="9"/>
      <c r="I11" s="9"/>
      <c r="J11" s="9"/>
      <c r="K11" s="9"/>
      <c r="L11" s="9"/>
    </row>
    <row r="12" spans="2:12" s="19" customFormat="1" ht="18" customHeight="1" x14ac:dyDescent="0.3">
      <c r="B12" s="18" t="s">
        <v>70</v>
      </c>
      <c r="H12" s="12"/>
      <c r="I12" s="20"/>
    </row>
    <row r="13" spans="2:12" ht="14.1" customHeight="1" x14ac:dyDescent="0.25">
      <c r="B13" s="1" t="s">
        <v>77</v>
      </c>
      <c r="C13" s="1" t="s">
        <v>71</v>
      </c>
      <c r="H13" s="12"/>
    </row>
    <row r="14" spans="2:12" ht="18" customHeight="1" x14ac:dyDescent="0.25">
      <c r="C14" s="4"/>
      <c r="F14" t="s">
        <v>76</v>
      </c>
    </row>
    <row r="15" spans="2:12" ht="14.1" customHeight="1" x14ac:dyDescent="0.25">
      <c r="B15" s="1" t="s">
        <v>78</v>
      </c>
      <c r="C15" s="1" t="s">
        <v>90</v>
      </c>
    </row>
    <row r="16" spans="2:12" ht="18" customHeight="1" x14ac:dyDescent="0.25">
      <c r="C16" s="4"/>
    </row>
    <row r="17" spans="2:15" ht="14.1" customHeight="1" x14ac:dyDescent="0.25">
      <c r="B17" s="1" t="s">
        <v>79</v>
      </c>
      <c r="C17" s="1" t="s">
        <v>16</v>
      </c>
    </row>
    <row r="18" spans="2:15" ht="18" customHeight="1" x14ac:dyDescent="0.25">
      <c r="B18" s="1"/>
      <c r="C18" s="48" t="s">
        <v>87</v>
      </c>
      <c r="D18" s="77" t="s">
        <v>88</v>
      </c>
      <c r="E18" s="77"/>
      <c r="F18" s="76" t="s">
        <v>89</v>
      </c>
      <c r="G18" s="76"/>
    </row>
    <row r="19" spans="2:15" ht="18" customHeight="1" x14ac:dyDescent="0.25">
      <c r="B19" s="1"/>
      <c r="D19" s="10"/>
    </row>
    <row r="20" spans="2:15" ht="18" customHeight="1" x14ac:dyDescent="0.25">
      <c r="B20" s="1"/>
      <c r="D20" s="10"/>
    </row>
    <row r="21" spans="2:15" ht="18" customHeight="1" x14ac:dyDescent="0.25">
      <c r="B21" s="1"/>
      <c r="D21" s="10"/>
    </row>
    <row r="22" spans="2:15" ht="18" customHeight="1" x14ac:dyDescent="0.25">
      <c r="B22" s="1"/>
      <c r="D22" s="10"/>
    </row>
    <row r="23" spans="2:15" ht="18" customHeight="1" x14ac:dyDescent="0.25">
      <c r="B23" s="1"/>
      <c r="D23" s="10"/>
    </row>
    <row r="24" spans="2:15" x14ac:dyDescent="0.25">
      <c r="B24" s="1"/>
      <c r="D24" s="10"/>
    </row>
    <row r="25" spans="2:15" x14ac:dyDescent="0.25">
      <c r="G25" s="9"/>
      <c r="H25" s="9"/>
      <c r="I25" s="9"/>
      <c r="J25" s="9"/>
      <c r="K25" s="9"/>
      <c r="L25" s="9"/>
    </row>
    <row r="26" spans="2:15" s="19" customFormat="1" ht="18" customHeight="1" x14ac:dyDescent="0.35">
      <c r="B26" s="38" t="s">
        <v>68</v>
      </c>
      <c r="D26" s="22" t="s">
        <v>75</v>
      </c>
    </row>
    <row r="27" spans="2:15" s="3" customFormat="1" ht="18" customHeight="1" x14ac:dyDescent="0.25">
      <c r="C27" s="36" t="s">
        <v>64</v>
      </c>
      <c r="D27" s="36"/>
      <c r="E27" s="36"/>
      <c r="F27" s="36"/>
      <c r="G27" s="57" t="s">
        <v>65</v>
      </c>
      <c r="H27" s="57"/>
      <c r="I27" s="57"/>
      <c r="J27" s="57"/>
      <c r="K27" s="57"/>
      <c r="L27" s="57"/>
      <c r="M27" s="57"/>
      <c r="N27" s="57"/>
      <c r="O27" s="37"/>
    </row>
    <row r="28" spans="2:15" s="27" customFormat="1" ht="109.7" customHeight="1" x14ac:dyDescent="0.25">
      <c r="C28" s="78" t="s">
        <v>10</v>
      </c>
      <c r="D28" s="79"/>
      <c r="E28" s="80"/>
      <c r="F28" s="28" t="s">
        <v>4</v>
      </c>
      <c r="G28" s="29" t="s">
        <v>102</v>
      </c>
      <c r="H28" s="29" t="s">
        <v>44</v>
      </c>
      <c r="I28" s="29" t="s">
        <v>30</v>
      </c>
      <c r="J28" s="29" t="s">
        <v>32</v>
      </c>
      <c r="K28" s="29" t="s">
        <v>33</v>
      </c>
      <c r="L28" s="29" t="s">
        <v>38</v>
      </c>
      <c r="M28" s="29" t="s">
        <v>31</v>
      </c>
      <c r="N28" s="30" t="s">
        <v>103</v>
      </c>
      <c r="O28" s="33" t="s">
        <v>6</v>
      </c>
    </row>
    <row r="29" spans="2:15" s="3" customFormat="1" ht="47.25" customHeight="1" x14ac:dyDescent="0.25">
      <c r="C29" s="64" t="s">
        <v>66</v>
      </c>
      <c r="D29" s="65"/>
      <c r="E29" s="65"/>
      <c r="F29" s="21"/>
      <c r="G29" s="11" t="str">
        <f>IF($F29="Yes",0,IF($F$29="No",1,""))</f>
        <v/>
      </c>
      <c r="H29" s="11" t="str">
        <f>IF($F29="Yes",1,IF($F$29="No",0,""))</f>
        <v/>
      </c>
      <c r="I29" s="11" t="str">
        <f t="shared" ref="I29:N29" si="0">IF($F29="Yes",1,IF($F$29="No",0,""))</f>
        <v/>
      </c>
      <c r="J29" s="11" t="str">
        <f t="shared" si="0"/>
        <v/>
      </c>
      <c r="K29" s="11" t="str">
        <f t="shared" si="0"/>
        <v/>
      </c>
      <c r="L29" s="11" t="str">
        <f t="shared" si="0"/>
        <v/>
      </c>
      <c r="M29" s="11" t="str">
        <f t="shared" si="0"/>
        <v/>
      </c>
      <c r="N29" s="11" t="str">
        <f t="shared" si="0"/>
        <v/>
      </c>
      <c r="O29" s="32" t="s">
        <v>109</v>
      </c>
    </row>
    <row r="30" spans="2:15" s="3" customFormat="1" ht="14.1" customHeight="1" x14ac:dyDescent="0.25">
      <c r="C30" s="65" t="s">
        <v>5</v>
      </c>
      <c r="D30" s="65"/>
      <c r="E30" s="65"/>
      <c r="F30" s="21"/>
      <c r="G30" s="11" t="str">
        <f>IF($F30="Yes",1,IF($F30="No",0,""))</f>
        <v/>
      </c>
      <c r="H30" s="11" t="str">
        <f>IF($F30="Yes",1,IF($F30="No",0,""))</f>
        <v/>
      </c>
      <c r="I30" s="11" t="str">
        <f>IF($F30="Yes",0,IF($F30="No",1,""))</f>
        <v/>
      </c>
      <c r="J30" s="11" t="str">
        <f t="shared" ref="J30:N32" si="1">IF($F30="Yes",1,IF($F30="No",0,""))</f>
        <v/>
      </c>
      <c r="K30" s="11" t="str">
        <f t="shared" si="1"/>
        <v/>
      </c>
      <c r="L30" s="11" t="str">
        <f>IF($F30="Yes",0,IF($F30="No",1,""))</f>
        <v/>
      </c>
      <c r="M30" s="11" t="str">
        <f>IF($F30="Yes",0,IF($F30="No",1,""))</f>
        <v/>
      </c>
      <c r="N30" s="11" t="str">
        <f t="shared" si="1"/>
        <v/>
      </c>
      <c r="O30" s="32" t="s">
        <v>81</v>
      </c>
    </row>
    <row r="31" spans="2:15" s="3" customFormat="1" ht="30" x14ac:dyDescent="0.25">
      <c r="C31" s="65" t="s">
        <v>92</v>
      </c>
      <c r="D31" s="65"/>
      <c r="E31" s="65"/>
      <c r="F31" s="21"/>
      <c r="G31" s="11" t="str">
        <f>IF($F31="Yes",1,IF($F31="No",0,""))</f>
        <v/>
      </c>
      <c r="H31" s="11" t="str">
        <f>IF($F31="Yes","T",IF($F31="No",1,""))</f>
        <v/>
      </c>
      <c r="I31" s="11" t="str">
        <f t="shared" ref="I31" si="2">IF($F31="Yes",1,IF($F31="No",0,""))</f>
        <v/>
      </c>
      <c r="J31" s="11" t="str">
        <f t="shared" si="1"/>
        <v/>
      </c>
      <c r="K31" s="11" t="str">
        <f>IF($F31="Yes","T",IF($F31="No",0,""))</f>
        <v/>
      </c>
      <c r="L31" s="11" t="str">
        <f>IF($F31="","",0)</f>
        <v/>
      </c>
      <c r="M31" s="11" t="str">
        <f t="shared" ref="M31:N31" si="3">IF($F31="","",0)</f>
        <v/>
      </c>
      <c r="N31" s="11" t="str">
        <f t="shared" si="3"/>
        <v/>
      </c>
      <c r="O31" s="32" t="s">
        <v>110</v>
      </c>
    </row>
    <row r="32" spans="2:15" s="3" customFormat="1" ht="14.1" customHeight="1" x14ac:dyDescent="0.25">
      <c r="C32" s="65" t="s">
        <v>7</v>
      </c>
      <c r="D32" s="65"/>
      <c r="E32" s="65"/>
      <c r="F32" s="21"/>
      <c r="G32" s="11" t="str">
        <f>IF($F32="Yes","T",IF($F32="No",1,""))</f>
        <v/>
      </c>
      <c r="H32" s="11" t="str">
        <f>IF($F32="Yes","T",IF($F32="No",1,""))</f>
        <v/>
      </c>
      <c r="I32" s="11" t="str">
        <f>IF($F32="Yes","T",IF($F32="No",0,""))</f>
        <v/>
      </c>
      <c r="J32" s="11" t="str">
        <f t="shared" si="1"/>
        <v/>
      </c>
      <c r="K32" s="11" t="str">
        <f t="shared" si="1"/>
        <v/>
      </c>
      <c r="L32" s="11" t="str">
        <f>IF($F32="Yes","T",IF($F32="No",0,""))</f>
        <v/>
      </c>
      <c r="M32" s="11" t="str">
        <f>IF($F32="Yes","T",IF($F32="No",0,""))</f>
        <v/>
      </c>
      <c r="N32" s="11" t="str">
        <f t="shared" si="1"/>
        <v/>
      </c>
      <c r="O32" s="32" t="s">
        <v>105</v>
      </c>
    </row>
    <row r="33" spans="3:28" s="3" customFormat="1" ht="45" x14ac:dyDescent="0.25">
      <c r="C33" s="64" t="s">
        <v>40</v>
      </c>
      <c r="D33" s="64"/>
      <c r="E33" s="64"/>
      <c r="F33" s="21"/>
      <c r="G33" s="11" t="str">
        <f>IF($F33="Yes",0,IF($F33="No",1,""))</f>
        <v/>
      </c>
      <c r="H33" s="11" t="str">
        <f>IF($F33="Yes",0,IF($F33="No",1,""))</f>
        <v/>
      </c>
      <c r="I33" s="11" t="str">
        <f t="shared" ref="I33:K33" si="4">IF($F33="","",0)</f>
        <v/>
      </c>
      <c r="J33" s="11" t="str">
        <f t="shared" si="4"/>
        <v/>
      </c>
      <c r="K33" s="11" t="str">
        <f t="shared" si="4"/>
        <v/>
      </c>
      <c r="L33" s="11" t="str">
        <f>IF($F33="Yes",1,IF($F33="No",0,""))</f>
        <v/>
      </c>
      <c r="M33" s="11" t="str">
        <f>IF($F33="Yes",1,IF($F33="No",0,""))</f>
        <v/>
      </c>
      <c r="N33" s="11" t="str">
        <f t="shared" ref="N33" si="5">IF($F33="","",0)</f>
        <v/>
      </c>
      <c r="O33" s="32" t="s">
        <v>111</v>
      </c>
    </row>
    <row r="34" spans="3:28" s="3" customFormat="1" ht="14.1" customHeight="1" x14ac:dyDescent="0.25">
      <c r="C34" s="65" t="s">
        <v>13</v>
      </c>
      <c r="D34" s="65"/>
      <c r="E34" s="65"/>
      <c r="F34" s="21"/>
      <c r="G34" s="11" t="str">
        <f>IF($F34="","",1)</f>
        <v/>
      </c>
      <c r="H34" s="11" t="str">
        <f>IF($F34="","",1)</f>
        <v/>
      </c>
      <c r="I34" s="11" t="str">
        <f>IF($F34="Yes",0,IF($F34="No",1,""))</f>
        <v/>
      </c>
      <c r="J34" s="11" t="str">
        <f t="shared" ref="J34:K34" si="6">IF($F34="","",1)</f>
        <v/>
      </c>
      <c r="K34" s="11" t="str">
        <f t="shared" si="6"/>
        <v/>
      </c>
      <c r="L34" s="11" t="str">
        <f t="shared" ref="L34:M34" si="7">IF($F34="Yes",0,IF($F34="No",1,""))</f>
        <v/>
      </c>
      <c r="M34" s="11" t="str">
        <f t="shared" si="7"/>
        <v/>
      </c>
      <c r="N34" s="11" t="str">
        <f t="shared" ref="N34" si="8">IF($F34="","",1)</f>
        <v/>
      </c>
      <c r="O34" s="32" t="s">
        <v>11</v>
      </c>
    </row>
    <row r="35" spans="3:28" s="3" customFormat="1" ht="14.1" customHeight="1" x14ac:dyDescent="0.25">
      <c r="C35" s="64" t="s">
        <v>61</v>
      </c>
      <c r="D35" s="64"/>
      <c r="E35" s="64"/>
      <c r="F35" s="21"/>
      <c r="G35" s="11" t="str">
        <f>IF($F35="Yes",1,IF($F35="No",0,""))</f>
        <v/>
      </c>
      <c r="H35" s="11" t="str">
        <f>IF($F35="Yes",1,IF($F35="No",0,""))</f>
        <v/>
      </c>
      <c r="I35" s="11" t="str">
        <f>IF($F35="Yes",1,IF($F35="No",0,""))</f>
        <v/>
      </c>
      <c r="J35" s="11" t="str">
        <f>IF($F35="Yes",0,IF($F35="No",1,""))</f>
        <v/>
      </c>
      <c r="K35" s="11" t="str">
        <f>IF($F35="Yes",0,IF($F35="No",1,""))</f>
        <v/>
      </c>
      <c r="L35" s="11" t="str">
        <f>IF($F35="Yes",0,IF($F35="No",1,""))</f>
        <v/>
      </c>
      <c r="M35" s="11" t="str">
        <f>IF($F35="Yes",1,IF($F35="No",0,""))</f>
        <v/>
      </c>
      <c r="N35" s="11" t="str">
        <f>IF($F35="Yes",1,IF($F35="No",0,""))</f>
        <v/>
      </c>
      <c r="O35" s="32" t="s">
        <v>112</v>
      </c>
    </row>
    <row r="36" spans="3:28" s="3" customFormat="1" ht="14.1" customHeight="1" x14ac:dyDescent="0.25">
      <c r="C36" s="64" t="s">
        <v>62</v>
      </c>
      <c r="D36" s="64"/>
      <c r="E36" s="64"/>
      <c r="F36" s="21"/>
      <c r="G36" s="11" t="str">
        <f>IF($F$35="No","N/A",IF($F$36="No",1,IF($F$36="Yes",0,"")))</f>
        <v/>
      </c>
      <c r="H36" s="11" t="str">
        <f t="shared" ref="H36:N36" si="9">IF($F$35="No","N/A",IF($F$36="No",1,IF($F$36="Yes",0,"")))</f>
        <v/>
      </c>
      <c r="I36" s="11" t="str">
        <f t="shared" si="9"/>
        <v/>
      </c>
      <c r="J36" s="11" t="str">
        <f>IF($F$35="No","N/A",IF($F$36="No",0,IF($F$36="Yes",1,"")))</f>
        <v/>
      </c>
      <c r="K36" s="11" t="str">
        <f t="shared" ref="K36:L36" si="10">IF($F$35="No","N/A",IF($F$36="No",0,IF($F$36="Yes",1,"")))</f>
        <v/>
      </c>
      <c r="L36" s="11" t="str">
        <f t="shared" si="10"/>
        <v/>
      </c>
      <c r="M36" s="11" t="str">
        <f t="shared" si="9"/>
        <v/>
      </c>
      <c r="N36" s="11" t="str">
        <f t="shared" si="9"/>
        <v/>
      </c>
      <c r="O36" s="32" t="s">
        <v>112</v>
      </c>
    </row>
    <row r="37" spans="3:28" s="3" customFormat="1" ht="28.5" customHeight="1" x14ac:dyDescent="0.25">
      <c r="C37" s="67" t="s">
        <v>91</v>
      </c>
      <c r="D37" s="67"/>
      <c r="E37" s="67"/>
      <c r="F37" s="21"/>
      <c r="G37" s="11" t="str">
        <f>IF($F37="","",1)</f>
        <v/>
      </c>
      <c r="H37" s="11" t="str">
        <f>IF($F37="","",1)</f>
        <v/>
      </c>
      <c r="I37" s="11" t="str">
        <f>IF($F37="Yes","1",IF($F37="No",0,""))</f>
        <v/>
      </c>
      <c r="J37" s="11" t="str">
        <f t="shared" ref="J37:N37" si="11">IF($F37="Yes","1",IF($F37="No",0,""))</f>
        <v/>
      </c>
      <c r="K37" s="11" t="str">
        <f t="shared" si="11"/>
        <v/>
      </c>
      <c r="L37" s="11" t="str">
        <f t="shared" si="11"/>
        <v/>
      </c>
      <c r="M37" s="11" t="str">
        <f t="shared" si="11"/>
        <v/>
      </c>
      <c r="N37" s="11" t="str">
        <f t="shared" si="11"/>
        <v/>
      </c>
      <c r="O37" s="32" t="s">
        <v>106</v>
      </c>
    </row>
    <row r="38" spans="3:28" s="3" customFormat="1" ht="31.5" customHeight="1" x14ac:dyDescent="0.25">
      <c r="C38" s="66" t="s">
        <v>14</v>
      </c>
      <c r="D38" s="66"/>
      <c r="E38" s="66"/>
      <c r="F38" s="13"/>
      <c r="G38" s="11" t="str">
        <f t="shared" ref="G38:H38" si="12">IF($F38="","",1)</f>
        <v/>
      </c>
      <c r="H38" s="11" t="str">
        <f t="shared" si="12"/>
        <v/>
      </c>
      <c r="I38" s="11" t="str">
        <f>IF($F38="Yes","T",IF($F38="No",1,""))</f>
        <v/>
      </c>
      <c r="J38" s="11" t="str">
        <f t="shared" ref="J38:K38" si="13">IF($F38="Yes",1,IF($F38="No",0,""))</f>
        <v/>
      </c>
      <c r="K38" s="11" t="str">
        <f t="shared" si="13"/>
        <v/>
      </c>
      <c r="L38" s="11" t="str">
        <f t="shared" ref="L38:M38" si="14">IF($F38="Yes","T",IF($F38="No",1,""))</f>
        <v/>
      </c>
      <c r="M38" s="11" t="str">
        <f t="shared" si="14"/>
        <v/>
      </c>
      <c r="N38" s="11" t="str">
        <f>IF($F38="Yes",1,IF($F38="No",0,""))</f>
        <v/>
      </c>
      <c r="O38" s="32" t="s">
        <v>82</v>
      </c>
    </row>
    <row r="39" spans="3:28" s="3" customFormat="1" ht="29.25" customHeight="1" thickBot="1" x14ac:dyDescent="0.3">
      <c r="C39" s="66" t="s">
        <v>95</v>
      </c>
      <c r="D39" s="66"/>
      <c r="E39" s="66"/>
      <c r="F39" s="13"/>
      <c r="G39" s="11" t="str">
        <f>IF($F39="Yes",1,IF($F39="No","T",""))</f>
        <v/>
      </c>
      <c r="H39" s="11" t="str">
        <f>IF($F39="Yes",1,IF($F39="No","T",""))</f>
        <v/>
      </c>
      <c r="I39" s="11" t="str">
        <f>IF($F39="Yes",0,IF($F39="No",1,""))</f>
        <v/>
      </c>
      <c r="J39" s="11" t="str">
        <f>IF($F39="Yes",1,IF($F39="No","T",""))</f>
        <v/>
      </c>
      <c r="K39" s="11" t="str">
        <f>IF($F39="Yes",0,IF($F39="No",1,""))</f>
        <v/>
      </c>
      <c r="L39" s="11" t="str">
        <f>IF($F39="Yes",1,IF($F39="No","T",""))</f>
        <v/>
      </c>
      <c r="M39" s="11" t="str">
        <f>IF($F39="Yes",1,IF($F39="No","T",""))</f>
        <v/>
      </c>
      <c r="N39" s="11" t="str">
        <f>IF($F39="Yes",1,IF($F39="No","T",""))</f>
        <v/>
      </c>
      <c r="O39" s="32" t="s">
        <v>107</v>
      </c>
    </row>
    <row r="40" spans="3:28" ht="18" customHeight="1" thickBot="1" x14ac:dyDescent="0.3">
      <c r="F40" s="2" t="s">
        <v>72</v>
      </c>
      <c r="G40" s="23">
        <f t="shared" ref="G40:N40" si="15">IF((COUNTIF(G29:G39,"T")&gt;0),"N/A",SUM(G29:G39))</f>
        <v>0</v>
      </c>
      <c r="H40" s="23">
        <f t="shared" si="15"/>
        <v>0</v>
      </c>
      <c r="I40" s="23">
        <f t="shared" si="15"/>
        <v>0</v>
      </c>
      <c r="J40" s="23">
        <f t="shared" si="15"/>
        <v>0</v>
      </c>
      <c r="K40" s="23">
        <f t="shared" si="15"/>
        <v>0</v>
      </c>
      <c r="L40" s="23">
        <f t="shared" si="15"/>
        <v>0</v>
      </c>
      <c r="M40" s="23">
        <f t="shared" si="15"/>
        <v>0</v>
      </c>
      <c r="N40" s="23">
        <f t="shared" si="15"/>
        <v>0</v>
      </c>
      <c r="O40" s="34"/>
      <c r="P40" s="5"/>
      <c r="Q40" s="5"/>
      <c r="R40" s="5"/>
      <c r="S40" s="5"/>
      <c r="T40" s="5"/>
      <c r="U40" s="5"/>
      <c r="V40" s="5"/>
      <c r="W40" s="5"/>
      <c r="X40" s="5"/>
      <c r="Y40" s="5"/>
      <c r="Z40" s="5"/>
      <c r="AA40" s="5"/>
      <c r="AB40" s="5"/>
    </row>
    <row r="41" spans="3:28" ht="14.65" customHeight="1" x14ac:dyDescent="0.25">
      <c r="C41" s="39" t="s">
        <v>101</v>
      </c>
      <c r="F41" s="12"/>
      <c r="O41" s="3"/>
    </row>
    <row r="43" spans="3:28" ht="18.75" x14ac:dyDescent="0.3">
      <c r="C43" s="19" t="s">
        <v>113</v>
      </c>
      <c r="G43" s="57"/>
      <c r="H43" s="57"/>
      <c r="I43" s="57"/>
      <c r="J43" s="57"/>
      <c r="K43" s="57"/>
    </row>
    <row r="44" spans="3:28" s="27" customFormat="1" ht="140.25" customHeight="1" x14ac:dyDescent="0.25">
      <c r="C44" s="71" t="s">
        <v>10</v>
      </c>
      <c r="D44" s="72"/>
      <c r="E44" s="73"/>
      <c r="F44" s="28" t="s">
        <v>4</v>
      </c>
      <c r="G44" s="29" t="s">
        <v>41</v>
      </c>
      <c r="H44" s="29" t="s">
        <v>42</v>
      </c>
      <c r="I44" s="29" t="s">
        <v>43</v>
      </c>
      <c r="J44" s="29" t="s">
        <v>103</v>
      </c>
      <c r="K44" s="29" t="s">
        <v>116</v>
      </c>
      <c r="L44" s="58" t="s">
        <v>6</v>
      </c>
      <c r="M44" s="59"/>
      <c r="N44" s="59"/>
      <c r="O44" s="60"/>
    </row>
    <row r="45" spans="3:28" s="3" customFormat="1" ht="30" customHeight="1" x14ac:dyDescent="0.25">
      <c r="C45" s="64" t="s">
        <v>25</v>
      </c>
      <c r="D45" s="64"/>
      <c r="E45" s="64"/>
      <c r="F45" s="49">
        <f>F29</f>
        <v>0</v>
      </c>
      <c r="G45" s="11" t="str">
        <f>IF($F45="Yes",0,IF($F45="No",1,""))</f>
        <v/>
      </c>
      <c r="H45" s="11" t="str">
        <f>IF($F45="Yes",1,IF($F45="No",0,""))</f>
        <v/>
      </c>
      <c r="I45" s="11" t="str">
        <f>IF($F29="","",0)</f>
        <v/>
      </c>
      <c r="J45" s="11" t="str">
        <f>IF($F29="","",0)</f>
        <v/>
      </c>
      <c r="K45" s="11" t="str">
        <f>IF($F29="","",0)</f>
        <v/>
      </c>
      <c r="L45" s="61" t="s">
        <v>109</v>
      </c>
      <c r="M45" s="62"/>
      <c r="N45" s="62"/>
      <c r="O45" s="63"/>
    </row>
    <row r="46" spans="3:28" s="15" customFormat="1" ht="14.1" customHeight="1" x14ac:dyDescent="0.25">
      <c r="C46" s="64" t="s">
        <v>99</v>
      </c>
      <c r="D46" s="64"/>
      <c r="E46" s="64"/>
      <c r="F46" s="21"/>
      <c r="G46" s="11" t="str">
        <f>IF($F46="Yes",1,IF($F46="No",0,""))</f>
        <v/>
      </c>
      <c r="H46" s="11" t="str">
        <f>IF($F46="Yes","T",IF($F46="No",1,""))</f>
        <v/>
      </c>
      <c r="I46" s="11" t="str">
        <f>IF($F46="Yes",1,IF($F46="No",0,""))</f>
        <v/>
      </c>
      <c r="J46" s="11" t="str">
        <f>IF($F46="Yes",1,IF($F46="No",0,""))</f>
        <v/>
      </c>
      <c r="K46" s="11" t="str">
        <f>IF($F46="Yes",0,IF($F46="No",1,""))</f>
        <v/>
      </c>
      <c r="L46" s="54" t="s">
        <v>104</v>
      </c>
      <c r="M46" s="55"/>
      <c r="N46" s="55"/>
      <c r="O46" s="56"/>
    </row>
    <row r="47" spans="3:28" s="14" customFormat="1" ht="48.75" customHeight="1" x14ac:dyDescent="0.25">
      <c r="C47" s="64" t="s">
        <v>98</v>
      </c>
      <c r="D47" s="64"/>
      <c r="E47" s="64"/>
      <c r="F47" s="51">
        <f>F31</f>
        <v>0</v>
      </c>
      <c r="G47" s="52" t="str">
        <f>IF($F31="","",1)</f>
        <v/>
      </c>
      <c r="H47" s="52" t="str">
        <f>IF($F47="Yes","T",IF($F47="No",0,""))</f>
        <v/>
      </c>
      <c r="I47" s="52" t="str">
        <f>IF($F31="","",0)</f>
        <v/>
      </c>
      <c r="J47" s="52" t="str">
        <f>IF($F31="","",0)</f>
        <v/>
      </c>
      <c r="K47" s="52" t="str">
        <f>IF($F47="Yes","T",IF($F47="No",0,""))</f>
        <v/>
      </c>
      <c r="L47" s="54" t="s">
        <v>93</v>
      </c>
      <c r="M47" s="55"/>
      <c r="N47" s="55"/>
      <c r="O47" s="56"/>
    </row>
    <row r="48" spans="3:28" s="3" customFormat="1" ht="14.1" customHeight="1" x14ac:dyDescent="0.25">
      <c r="C48" s="64" t="s">
        <v>29</v>
      </c>
      <c r="D48" s="64"/>
      <c r="E48" s="64"/>
      <c r="F48" s="21"/>
      <c r="G48" s="11" t="str">
        <f>IF($F48="Yes",0,IF($F48="No",1,""))</f>
        <v/>
      </c>
      <c r="H48" s="11" t="str">
        <f>IF($F48="","",1)</f>
        <v/>
      </c>
      <c r="I48" s="11" t="str">
        <f t="shared" ref="I48:K49" si="16">IF($F48="","",0)</f>
        <v/>
      </c>
      <c r="J48" s="11" t="str">
        <f t="shared" si="16"/>
        <v/>
      </c>
      <c r="K48" s="11" t="str">
        <f t="shared" si="16"/>
        <v/>
      </c>
      <c r="L48" s="54" t="s">
        <v>26</v>
      </c>
      <c r="M48" s="55"/>
      <c r="N48" s="55"/>
      <c r="O48" s="56"/>
    </row>
    <row r="49" spans="2:20" s="3" customFormat="1" ht="14.1" customHeight="1" x14ac:dyDescent="0.25">
      <c r="C49" s="64" t="s">
        <v>100</v>
      </c>
      <c r="D49" s="64"/>
      <c r="E49" s="64"/>
      <c r="F49" s="13"/>
      <c r="G49" s="11" t="str">
        <f>IF($F49="Yes",0,IF($F49="No",1,""))</f>
        <v/>
      </c>
      <c r="H49" s="11" t="str">
        <f>IF($F49="Yes",1,IF($F49="No",0,""))</f>
        <v/>
      </c>
      <c r="I49" s="11" t="str">
        <f t="shared" si="16"/>
        <v/>
      </c>
      <c r="J49" s="11" t="str">
        <f t="shared" si="16"/>
        <v/>
      </c>
      <c r="K49" s="11" t="str">
        <f t="shared" si="16"/>
        <v/>
      </c>
      <c r="L49" s="54" t="s">
        <v>27</v>
      </c>
      <c r="M49" s="55"/>
      <c r="N49" s="55"/>
      <c r="O49" s="56"/>
    </row>
    <row r="50" spans="2:20" s="14" customFormat="1" ht="40.5" customHeight="1" x14ac:dyDescent="0.25">
      <c r="C50" s="64" t="s">
        <v>9</v>
      </c>
      <c r="D50" s="64"/>
      <c r="E50" s="64"/>
      <c r="F50" s="49">
        <f>F33</f>
        <v>0</v>
      </c>
      <c r="G50" s="11" t="str">
        <f>IF($F50="Yes",0,IF($F50="No",1,""))</f>
        <v/>
      </c>
      <c r="H50" s="11" t="str">
        <f>IF($F33="","",1)</f>
        <v/>
      </c>
      <c r="I50" s="11" t="str">
        <f>IF($F33="","",0)</f>
        <v/>
      </c>
      <c r="J50" s="11" t="str">
        <f>IF($F33="","",0)</f>
        <v/>
      </c>
      <c r="K50" s="11" t="str">
        <f>IF($F33="","",0)</f>
        <v/>
      </c>
      <c r="L50" s="54" t="s">
        <v>114</v>
      </c>
      <c r="M50" s="55"/>
      <c r="N50" s="55"/>
      <c r="O50" s="56"/>
    </row>
    <row r="51" spans="2:20" s="3" customFormat="1" ht="14.1" customHeight="1" x14ac:dyDescent="0.25">
      <c r="C51" s="64" t="s">
        <v>61</v>
      </c>
      <c r="D51" s="64"/>
      <c r="E51" s="64"/>
      <c r="F51" s="49">
        <f>F35</f>
        <v>0</v>
      </c>
      <c r="G51" s="11" t="str">
        <f>IF($F51="Yes",0,IF($F51="No",1,""))</f>
        <v/>
      </c>
      <c r="H51" s="11" t="str">
        <f>IF($F51="Yes",0,IF($F51="No",1,""))</f>
        <v/>
      </c>
      <c r="I51" s="11" t="str">
        <f>IF($F51="Yes",1,IF($F51="No",0,""))</f>
        <v/>
      </c>
      <c r="J51" s="11" t="str">
        <f>IF($F35="","",0)</f>
        <v/>
      </c>
      <c r="K51" s="11" t="str">
        <f>IF($F51="Yes",1,IF($F51="No",0,""))</f>
        <v/>
      </c>
      <c r="L51" s="54" t="s">
        <v>8</v>
      </c>
      <c r="M51" s="55"/>
      <c r="N51" s="55"/>
      <c r="O51" s="56"/>
    </row>
    <row r="52" spans="2:20" s="3" customFormat="1" ht="14.1" customHeight="1" x14ac:dyDescent="0.25">
      <c r="C52" s="64" t="s">
        <v>63</v>
      </c>
      <c r="D52" s="64"/>
      <c r="E52" s="64"/>
      <c r="F52" s="49">
        <f>F36</f>
        <v>0</v>
      </c>
      <c r="G52" s="11" t="str">
        <f>IF($F51="No","N/A",IF($F52="No",1,IF($F52="Yes",0,"")))</f>
        <v/>
      </c>
      <c r="H52" s="11" t="str">
        <f t="shared" ref="H52:K52" si="17">IF($F51="No","N/A",IF($F52="No",1,IF($F52="Yes",0,"")))</f>
        <v/>
      </c>
      <c r="I52" s="11" t="str">
        <f t="shared" si="17"/>
        <v/>
      </c>
      <c r="J52" s="11" t="str">
        <f t="shared" si="17"/>
        <v/>
      </c>
      <c r="K52" s="11" t="str">
        <f t="shared" si="17"/>
        <v/>
      </c>
      <c r="L52" s="54" t="s">
        <v>8</v>
      </c>
      <c r="M52" s="55"/>
      <c r="N52" s="55"/>
      <c r="O52" s="56"/>
    </row>
    <row r="53" spans="2:20" s="3" customFormat="1" ht="14.1" customHeight="1" x14ac:dyDescent="0.25">
      <c r="C53" s="66" t="s">
        <v>96</v>
      </c>
      <c r="D53" s="66"/>
      <c r="E53" s="66"/>
      <c r="F53" s="13"/>
      <c r="G53" s="11" t="str">
        <f>IF($F53="Yes",1,IF($F53="No","T",""))</f>
        <v/>
      </c>
      <c r="H53" s="11" t="str">
        <f>IF($F53="Yes",1,IF($F53="No","T",""))</f>
        <v/>
      </c>
      <c r="I53" s="11" t="str">
        <f>IF($F53="Yes",1,IF($F53="No","T",""))</f>
        <v/>
      </c>
      <c r="J53" s="11" t="str">
        <f>IF($F53="Yes",1,IF($F53="No","T",""))</f>
        <v/>
      </c>
      <c r="K53" s="11" t="str">
        <f>IF($F53="Yes",1,IF($F53="No","T",""))</f>
        <v/>
      </c>
      <c r="L53" s="54" t="s">
        <v>94</v>
      </c>
      <c r="M53" s="55"/>
      <c r="N53" s="55"/>
      <c r="O53" s="56"/>
    </row>
    <row r="54" spans="2:20" s="3" customFormat="1" ht="14.1" customHeight="1" thickBot="1" x14ac:dyDescent="0.3">
      <c r="C54" s="64" t="s">
        <v>28</v>
      </c>
      <c r="D54" s="64"/>
      <c r="E54" s="64"/>
      <c r="F54" s="13"/>
      <c r="G54" s="11" t="str">
        <f>IF($F54="Yes",0,IF($F54="No",1,""))</f>
        <v/>
      </c>
      <c r="H54" s="11" t="str">
        <f>IF($F54="Yes",0,IF($F54="No",1,""))</f>
        <v/>
      </c>
      <c r="I54" s="11" t="str">
        <f>IF($F54="Yes",0,IF($F54="No",1,""))</f>
        <v/>
      </c>
      <c r="J54" s="11" t="str">
        <f>IF($F54="Yes",1,IF($F54="No","T",""))</f>
        <v/>
      </c>
      <c r="K54" s="11" t="str">
        <f>IF($F54="Yes",0,IF($F54="No",1,""))</f>
        <v/>
      </c>
      <c r="L54" s="54"/>
      <c r="M54" s="55"/>
      <c r="N54" s="55"/>
      <c r="O54" s="56"/>
    </row>
    <row r="55" spans="2:20" s="3" customFormat="1" ht="15.75" thickBot="1" x14ac:dyDescent="0.3">
      <c r="F55" s="2" t="s">
        <v>73</v>
      </c>
      <c r="G55" s="23">
        <f>IF((COUNTIF(G45:G54,"T")&gt;0),"N/A",SUM(G45:G54))</f>
        <v>0</v>
      </c>
      <c r="H55" s="23">
        <f>IF((COUNTIF(H45:H54,"T")&gt;0),"N/A",SUM(H45:H54))</f>
        <v>0</v>
      </c>
      <c r="I55" s="23">
        <f>IF((COUNTIF(I45:I54,"T")&gt;0),"N/A",SUM(I45:I54))</f>
        <v>0</v>
      </c>
      <c r="J55" s="23">
        <f>IF((COUNTIF(J45:J54,"T")&gt;0),"N/A",SUM(J45:J54))</f>
        <v>0</v>
      </c>
      <c r="K55" s="23">
        <f>IF((COUNTIF(K45:K54,"T")&gt;0),"N/A",SUM(K45:K54))</f>
        <v>0</v>
      </c>
      <c r="L55" s="14"/>
      <c r="M55" s="14"/>
      <c r="N55" s="14"/>
      <c r="O55" s="14"/>
    </row>
    <row r="56" spans="2:20" s="3" customFormat="1" x14ac:dyDescent="0.25">
      <c r="C56" s="39" t="s">
        <v>101</v>
      </c>
      <c r="F56" s="12"/>
      <c r="G56" s="5"/>
      <c r="H56" s="5"/>
      <c r="I56" s="5"/>
      <c r="J56" s="5"/>
      <c r="K56" s="5"/>
      <c r="L56" s="14"/>
      <c r="M56" s="14"/>
      <c r="N56" s="14"/>
      <c r="O56" s="14"/>
    </row>
    <row r="57" spans="2:20" ht="18.75" x14ac:dyDescent="0.25">
      <c r="B57" s="1"/>
      <c r="D57" t="str">
        <f>_xlfn.IFNA(INDEX('Reference Tables'!A21:B21,MATCH(C57,'Reference Tables'!A20:B20,0)),"")</f>
        <v/>
      </c>
      <c r="G57" s="57"/>
      <c r="H57" s="57"/>
      <c r="I57" s="57"/>
      <c r="J57" s="57"/>
      <c r="K57" s="57"/>
      <c r="L57" s="9"/>
      <c r="M57" s="9"/>
      <c r="N57" s="9"/>
      <c r="O57" s="9"/>
    </row>
    <row r="58" spans="2:20" ht="18.75" x14ac:dyDescent="0.3">
      <c r="C58" s="19" t="s">
        <v>48</v>
      </c>
    </row>
    <row r="59" spans="2:20" s="17" customFormat="1" ht="140.25" customHeight="1" x14ac:dyDescent="0.25">
      <c r="C59" s="71" t="s">
        <v>10</v>
      </c>
      <c r="D59" s="72"/>
      <c r="E59" s="73"/>
      <c r="F59" s="50" t="s">
        <v>4</v>
      </c>
      <c r="G59" s="29" t="s">
        <v>41</v>
      </c>
      <c r="H59" s="29" t="s">
        <v>42</v>
      </c>
      <c r="I59" s="29" t="s">
        <v>67</v>
      </c>
      <c r="J59" s="29" t="s">
        <v>103</v>
      </c>
      <c r="K59" s="29" t="s">
        <v>115</v>
      </c>
      <c r="L59" s="58" t="s">
        <v>6</v>
      </c>
      <c r="M59" s="59"/>
      <c r="N59" s="59"/>
      <c r="O59" s="60"/>
    </row>
    <row r="60" spans="2:20" ht="37.5" customHeight="1" x14ac:dyDescent="0.25">
      <c r="C60" s="68" t="s">
        <v>25</v>
      </c>
      <c r="D60" s="69"/>
      <c r="E60" s="70"/>
      <c r="F60" s="49">
        <f>F29</f>
        <v>0</v>
      </c>
      <c r="G60" s="11" t="str">
        <f>IF($F60="Yes",0,IF($F60="No",1,""))</f>
        <v/>
      </c>
      <c r="H60" s="11" t="str">
        <f>IF($F60="Yes",1,IF($F60="No",0,""))</f>
        <v/>
      </c>
      <c r="I60" s="11" t="str">
        <f>IF($F29="","",0)</f>
        <v/>
      </c>
      <c r="J60" s="11" t="str">
        <f>IF($F29="","",0)</f>
        <v/>
      </c>
      <c r="K60" s="11" t="str">
        <f>IF($F29="","",0)</f>
        <v/>
      </c>
      <c r="L60" s="61" t="s">
        <v>108</v>
      </c>
      <c r="M60" s="62"/>
      <c r="N60" s="62"/>
      <c r="O60" s="63"/>
    </row>
    <row r="61" spans="2:20" s="24" customFormat="1" ht="14.1" customHeight="1" x14ac:dyDescent="0.25">
      <c r="C61" s="68" t="s">
        <v>99</v>
      </c>
      <c r="D61" s="69"/>
      <c r="E61" s="70"/>
      <c r="F61" s="26"/>
      <c r="G61" s="11" t="str">
        <f>IF($F61="Yes",1,IF($F61="No",0,""))</f>
        <v/>
      </c>
      <c r="H61" s="11" t="str">
        <f>IF($F61="Yes","T",IF($F61="No",1,""))</f>
        <v/>
      </c>
      <c r="I61" s="11" t="str">
        <f>IF($F61="Yes",1,IF($F61="No",0,""))</f>
        <v/>
      </c>
      <c r="J61" s="11" t="str">
        <f>IF($F61="Yes",1,IF($F61="No",0,""))</f>
        <v/>
      </c>
      <c r="K61" s="11" t="str">
        <f>IF($F61="Yes",0,IF($F61="No",1,""))</f>
        <v/>
      </c>
      <c r="L61" s="54" t="s">
        <v>117</v>
      </c>
      <c r="M61" s="55"/>
      <c r="N61" s="55"/>
      <c r="O61" s="56"/>
      <c r="P61" s="25" t="s">
        <v>35</v>
      </c>
      <c r="Q61" s="25" t="s">
        <v>34</v>
      </c>
      <c r="R61" s="25" t="s">
        <v>35</v>
      </c>
      <c r="S61" s="25" t="s">
        <v>35</v>
      </c>
      <c r="T61" s="25" t="s">
        <v>36</v>
      </c>
    </row>
    <row r="62" spans="2:20" ht="14.1" customHeight="1" x14ac:dyDescent="0.25">
      <c r="C62" s="68" t="s">
        <v>98</v>
      </c>
      <c r="D62" s="69"/>
      <c r="E62" s="70"/>
      <c r="F62" s="49">
        <f>F31</f>
        <v>0</v>
      </c>
      <c r="G62" s="11" t="str">
        <f>IF($F31="","",1)</f>
        <v/>
      </c>
      <c r="H62" s="11" t="str">
        <f>IF($F62="Yes","T",IF($F62="No",0,""))</f>
        <v/>
      </c>
      <c r="I62" s="11" t="str">
        <f>IF($F31="","",0)</f>
        <v/>
      </c>
      <c r="J62" s="11" t="str">
        <f>IF($F31="","",0)</f>
        <v/>
      </c>
      <c r="K62" s="11" t="str">
        <f>IF($F62="Yes","T",IF($F62="No",0,""))</f>
        <v/>
      </c>
      <c r="L62" s="54" t="s">
        <v>93</v>
      </c>
      <c r="M62" s="55"/>
      <c r="N62" s="55"/>
      <c r="O62" s="56"/>
    </row>
    <row r="63" spans="2:20" ht="14.1" customHeight="1" x14ac:dyDescent="0.25">
      <c r="C63" s="68" t="s">
        <v>15</v>
      </c>
      <c r="D63" s="69"/>
      <c r="E63" s="70"/>
      <c r="F63" s="7"/>
      <c r="G63" s="11" t="str">
        <f>IF($F63="Yes",1,IF($F63="No",0,""))</f>
        <v/>
      </c>
      <c r="H63" s="11" t="str">
        <f>IF($F63="Yes",0,IF($F63="No",1,""))</f>
        <v/>
      </c>
      <c r="I63" s="11" t="str">
        <f>IF($F63="","",0)</f>
        <v/>
      </c>
      <c r="J63" s="11" t="str">
        <f>IF($F63="","",0)</f>
        <v/>
      </c>
      <c r="K63" s="11" t="str">
        <f>IF($F63="","",0)</f>
        <v/>
      </c>
      <c r="L63" s="54" t="s">
        <v>26</v>
      </c>
      <c r="M63" s="55"/>
      <c r="N63" s="55"/>
      <c r="O63" s="56"/>
    </row>
    <row r="64" spans="2:20" ht="14.1" customHeight="1" x14ac:dyDescent="0.25">
      <c r="C64" s="68" t="s">
        <v>100</v>
      </c>
      <c r="D64" s="69"/>
      <c r="E64" s="70"/>
      <c r="F64" s="7"/>
      <c r="G64" s="11" t="str">
        <f>IF($F64="Yes",0,IF($F64="No",1,""))</f>
        <v/>
      </c>
      <c r="H64" s="11" t="str">
        <f>IF($F64="","",1)</f>
        <v/>
      </c>
      <c r="I64" s="11" t="str">
        <f>IF($F64="","",0)</f>
        <v/>
      </c>
      <c r="J64" s="11" t="str">
        <f t="shared" ref="J64:K64" si="18">IF($F64="","",0)</f>
        <v/>
      </c>
      <c r="K64" s="11" t="str">
        <f t="shared" si="18"/>
        <v/>
      </c>
      <c r="L64" s="54" t="s">
        <v>27</v>
      </c>
      <c r="M64" s="55"/>
      <c r="N64" s="55"/>
      <c r="O64" s="56"/>
    </row>
    <row r="65" spans="3:15" ht="40.5" customHeight="1" x14ac:dyDescent="0.25">
      <c r="C65" s="68" t="s">
        <v>9</v>
      </c>
      <c r="D65" s="69"/>
      <c r="E65" s="70"/>
      <c r="F65" s="49">
        <f>F33</f>
        <v>0</v>
      </c>
      <c r="G65" s="11" t="str">
        <f>IF($F65="Yes",0,IF($F65="No",1,""))</f>
        <v/>
      </c>
      <c r="H65" s="11" t="str">
        <f>IF($F33="","",1)</f>
        <v/>
      </c>
      <c r="I65" s="11" t="str">
        <f>IF($F33="","",0)</f>
        <v/>
      </c>
      <c r="J65" s="11" t="str">
        <f>IF($F33="","",0)</f>
        <v/>
      </c>
      <c r="K65" s="11" t="str">
        <f>IF($F33="","",0)</f>
        <v/>
      </c>
      <c r="L65" s="54" t="s">
        <v>118</v>
      </c>
      <c r="M65" s="55"/>
      <c r="N65" s="55"/>
      <c r="O65" s="56"/>
    </row>
    <row r="66" spans="3:15" ht="14.1" customHeight="1" x14ac:dyDescent="0.25">
      <c r="C66" s="68" t="s">
        <v>61</v>
      </c>
      <c r="D66" s="69"/>
      <c r="E66" s="70"/>
      <c r="F66" s="49">
        <f>F35</f>
        <v>0</v>
      </c>
      <c r="G66" s="11" t="str">
        <f>IF($F66="Yes",0,IF($F66="No",1,""))</f>
        <v/>
      </c>
      <c r="H66" s="11" t="str">
        <f>IF($F66="Yes",0,IF($F66="No",1,""))</f>
        <v/>
      </c>
      <c r="I66" s="11" t="str">
        <f>IF($F66="Yes",1,IF($F66="No",0,""))</f>
        <v/>
      </c>
      <c r="J66" s="11" t="str">
        <f>IF($F35="","",0)</f>
        <v/>
      </c>
      <c r="K66" s="11" t="str">
        <f>IF($F66="Yes",1,IF($F66="No",0,""))</f>
        <v/>
      </c>
      <c r="L66" s="54" t="s">
        <v>8</v>
      </c>
      <c r="M66" s="55"/>
      <c r="N66" s="55"/>
      <c r="O66" s="56"/>
    </row>
    <row r="67" spans="3:15" ht="14.1" customHeight="1" x14ac:dyDescent="0.25">
      <c r="C67" s="68" t="s">
        <v>63</v>
      </c>
      <c r="D67" s="69"/>
      <c r="E67" s="70"/>
      <c r="F67" s="49">
        <f>F36</f>
        <v>0</v>
      </c>
      <c r="G67" s="11" t="str">
        <f>IF($F$66="No","N/A",IF($F67="No",1,IF($F$67="Yes",0,"")))</f>
        <v/>
      </c>
      <c r="H67" s="11" t="str">
        <f t="shared" ref="H67:K67" si="19">IF($F$66="No","N/A",IF($F67="No",1,IF($F$67="Yes",0,"")))</f>
        <v/>
      </c>
      <c r="I67" s="11" t="str">
        <f t="shared" si="19"/>
        <v/>
      </c>
      <c r="J67" s="11" t="str">
        <f t="shared" si="19"/>
        <v/>
      </c>
      <c r="K67" s="11" t="str">
        <f t="shared" si="19"/>
        <v/>
      </c>
      <c r="L67" s="54" t="s">
        <v>8</v>
      </c>
      <c r="M67" s="55"/>
      <c r="N67" s="55"/>
      <c r="O67" s="56"/>
    </row>
    <row r="68" spans="3:15" ht="14.1" customHeight="1" x14ac:dyDescent="0.25">
      <c r="C68" s="66" t="s">
        <v>97</v>
      </c>
      <c r="D68" s="66"/>
      <c r="E68" s="66"/>
      <c r="F68" s="26"/>
      <c r="G68" s="11" t="str">
        <f>IF($F68="Yes",1,IF($F68="No","T",""))</f>
        <v/>
      </c>
      <c r="H68" s="11" t="str">
        <f>IF($F68="Yes",1,IF($F68="No","T",""))</f>
        <v/>
      </c>
      <c r="I68" s="11" t="str">
        <f>IF($F68="Yes",1,IF($F68="No","T",""))</f>
        <v/>
      </c>
      <c r="J68" s="11" t="str">
        <f>IF($F68="Yes",1,IF($F68="No","T",""))</f>
        <v/>
      </c>
      <c r="K68" s="11" t="str">
        <f>IF($F68="Yes",1,IF($F68="No","T",""))</f>
        <v/>
      </c>
      <c r="L68" s="54" t="s">
        <v>94</v>
      </c>
      <c r="M68" s="55"/>
      <c r="N68" s="55"/>
      <c r="O68" s="56"/>
    </row>
    <row r="69" spans="3:15" ht="14.1" customHeight="1" thickBot="1" x14ac:dyDescent="0.3">
      <c r="C69" s="68" t="s">
        <v>28</v>
      </c>
      <c r="D69" s="69"/>
      <c r="E69" s="70"/>
      <c r="F69" s="49">
        <f>F54</f>
        <v>0</v>
      </c>
      <c r="G69" s="11" t="str">
        <f>IF($F69="Yes",0,IF($F69="No",1,""))</f>
        <v/>
      </c>
      <c r="H69" s="11" t="str">
        <f>IF($F69="Yes",0,IF($F69="No",1,""))</f>
        <v/>
      </c>
      <c r="I69" s="11" t="str">
        <f>IF($F69="Yes",0,IF($F69="No",1,""))</f>
        <v/>
      </c>
      <c r="J69" s="11" t="str">
        <f>IF($F69="Yes",1,IF($F69="No","T",""))</f>
        <v/>
      </c>
      <c r="K69" s="11" t="str">
        <f>IF($F69="Yes",0,IF($F69="No",1,""))</f>
        <v/>
      </c>
      <c r="L69" s="54"/>
      <c r="M69" s="55"/>
      <c r="N69" s="55"/>
      <c r="O69" s="56"/>
    </row>
    <row r="70" spans="3:15" ht="15.75" thickBot="1" x14ac:dyDescent="0.3">
      <c r="F70" s="2" t="s">
        <v>74</v>
      </c>
      <c r="G70" s="23">
        <f>IF((COUNTIF(G60:G69,"T")&gt;0),"N/A",SUM(G60:G69))</f>
        <v>0</v>
      </c>
      <c r="H70" s="23">
        <f>IF((COUNTIF(H60:H69,"T")&gt;0),"N/A",SUM(H60:H69))</f>
        <v>0</v>
      </c>
      <c r="I70" s="23">
        <f>IF((COUNTIF(I60:I69,"T")&gt;0),"N/A",SUM(I60:I69))</f>
        <v>0</v>
      </c>
      <c r="J70" s="23">
        <f>IF((COUNTIF(J60:J69,"T")&gt;0),"N/A",SUM(J60:J69))</f>
        <v>0</v>
      </c>
      <c r="K70" s="23">
        <f>IF((COUNTIF(K60:K69,"T")&gt;0),"N/A",SUM(K60:K69))</f>
        <v>0</v>
      </c>
    </row>
    <row r="71" spans="3:15" x14ac:dyDescent="0.25">
      <c r="C71" s="39" t="s">
        <v>101</v>
      </c>
      <c r="F71" s="12"/>
      <c r="G71" s="5"/>
      <c r="H71" s="5"/>
      <c r="I71" s="5"/>
      <c r="J71" s="5"/>
      <c r="K71" s="5"/>
    </row>
  </sheetData>
  <sheetProtection selectLockedCells="1"/>
  <customSheetViews>
    <customSheetView guid="{F139F353-3EE8-4387-BDBE-0067FE8E8599}" topLeftCell="A52">
      <selection activeCell="C10" sqref="C10"/>
      <pageMargins left="0.7" right="0.7" top="0.75" bottom="0.75" header="0.3" footer="0.3"/>
      <pageSetup orientation="portrait" r:id="rId1"/>
    </customSheetView>
  </customSheetViews>
  <mergeCells count="64">
    <mergeCell ref="I2:J2"/>
    <mergeCell ref="C65:E65"/>
    <mergeCell ref="C66:E66"/>
    <mergeCell ref="C67:E67"/>
    <mergeCell ref="C68:E68"/>
    <mergeCell ref="C52:E52"/>
    <mergeCell ref="C53:E53"/>
    <mergeCell ref="C54:E54"/>
    <mergeCell ref="C59:E59"/>
    <mergeCell ref="D3:F3"/>
    <mergeCell ref="D4:F4"/>
    <mergeCell ref="F18:G18"/>
    <mergeCell ref="D18:E18"/>
    <mergeCell ref="C31:E31"/>
    <mergeCell ref="G27:N27"/>
    <mergeCell ref="C28:E28"/>
    <mergeCell ref="G43:K43"/>
    <mergeCell ref="C51:E51"/>
    <mergeCell ref="L51:O51"/>
    <mergeCell ref="C39:E39"/>
    <mergeCell ref="C69:E69"/>
    <mergeCell ref="C60:E60"/>
    <mergeCell ref="C61:E61"/>
    <mergeCell ref="C62:E62"/>
    <mergeCell ref="C63:E63"/>
    <mergeCell ref="C64:E64"/>
    <mergeCell ref="L67:O67"/>
    <mergeCell ref="L68:O68"/>
    <mergeCell ref="C49:E49"/>
    <mergeCell ref="C50:E50"/>
    <mergeCell ref="C44:E44"/>
    <mergeCell ref="C45:E45"/>
    <mergeCell ref="C29:E29"/>
    <mergeCell ref="C30:E30"/>
    <mergeCell ref="C32:E32"/>
    <mergeCell ref="C35:E35"/>
    <mergeCell ref="C38:E38"/>
    <mergeCell ref="C36:E36"/>
    <mergeCell ref="C37:E37"/>
    <mergeCell ref="C33:E33"/>
    <mergeCell ref="C34:E34"/>
    <mergeCell ref="C47:E47"/>
    <mergeCell ref="C48:E48"/>
    <mergeCell ref="C46:E46"/>
    <mergeCell ref="L53:O53"/>
    <mergeCell ref="L52:O52"/>
    <mergeCell ref="L44:O44"/>
    <mergeCell ref="L46:O46"/>
    <mergeCell ref="L48:O48"/>
    <mergeCell ref="L49:O49"/>
    <mergeCell ref="L50:O50"/>
    <mergeCell ref="L47:O47"/>
    <mergeCell ref="L45:O45"/>
    <mergeCell ref="L64:O64"/>
    <mergeCell ref="L61:O61"/>
    <mergeCell ref="L54:O54"/>
    <mergeCell ref="G57:K57"/>
    <mergeCell ref="L69:O69"/>
    <mergeCell ref="L59:O59"/>
    <mergeCell ref="L66:O66"/>
    <mergeCell ref="L60:O60"/>
    <mergeCell ref="L65:O65"/>
    <mergeCell ref="L62:O62"/>
    <mergeCell ref="L63:O63"/>
  </mergeCells>
  <conditionalFormatting sqref="C7:D10">
    <cfRule type="expression" dxfId="3" priority="12">
      <formula>#REF!="Yes"</formula>
    </cfRule>
  </conditionalFormatting>
  <conditionalFormatting sqref="C13:D24 C57:D57">
    <cfRule type="expression" dxfId="2" priority="17">
      <formula>#REF!="Yes"</formula>
    </cfRule>
  </conditionalFormatting>
  <conditionalFormatting sqref="J15">
    <cfRule type="expression" dxfId="1" priority="1">
      <formula>#REF!="Yes"</formula>
    </cfRule>
    <cfRule type="expression" dxfId="0" priority="2">
      <formula>#REF!="Yes"</formula>
    </cfRule>
  </conditionalFormatting>
  <pageMargins left="0.7" right="0.7" top="0.75" bottom="0.75" header="0.3" footer="0.3"/>
  <pageSetup orientation="portrait" r:id="rId2"/>
  <headerFooter>
    <oddFooter>&amp;L09/25/23</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8" r:id="rId5" name="Check Box 4">
              <controlPr defaultSize="0" autoFill="0" autoLine="0" autoPict="0">
                <anchor moveWithCells="1">
                  <from>
                    <xdr:col>1</xdr:col>
                    <xdr:colOff>238125</xdr:colOff>
                    <xdr:row>18</xdr:row>
                    <xdr:rowOff>0</xdr:rowOff>
                  </from>
                  <to>
                    <xdr:col>2</xdr:col>
                    <xdr:colOff>2990850</xdr:colOff>
                    <xdr:row>18</xdr:row>
                    <xdr:rowOff>219075</xdr:rowOff>
                  </to>
                </anchor>
              </controlPr>
            </control>
          </mc:Choice>
        </mc:AlternateContent>
        <mc:AlternateContent xmlns:mc="http://schemas.openxmlformats.org/markup-compatibility/2006">
          <mc:Choice Requires="x14">
            <control shapeId="1029" r:id="rId6" name="Check Box 5">
              <controlPr defaultSize="0" autoFill="0" autoLine="0" autoPict="0" altText="Central Chilled Water Serving AHYs/VAV boxes">
                <anchor moveWithCells="1">
                  <from>
                    <xdr:col>2</xdr:col>
                    <xdr:colOff>0</xdr:colOff>
                    <xdr:row>19</xdr:row>
                    <xdr:rowOff>0</xdr:rowOff>
                  </from>
                  <to>
                    <xdr:col>2</xdr:col>
                    <xdr:colOff>2990850</xdr:colOff>
                    <xdr:row>19</xdr:row>
                    <xdr:rowOff>219075</xdr:rowOff>
                  </to>
                </anchor>
              </controlPr>
            </control>
          </mc:Choice>
        </mc:AlternateContent>
        <mc:AlternateContent xmlns:mc="http://schemas.openxmlformats.org/markup-compatibility/2006">
          <mc:Choice Requires="x14">
            <control shapeId="1030" r:id="rId7" name="Check Box 6">
              <controlPr defaultSize="0" autoFill="0" autoLine="0" autoPict="0" altText="Central Chilled Water Serving AHYs/VAV boxes">
                <anchor moveWithCells="1">
                  <from>
                    <xdr:col>2</xdr:col>
                    <xdr:colOff>0</xdr:colOff>
                    <xdr:row>20</xdr:row>
                    <xdr:rowOff>0</xdr:rowOff>
                  </from>
                  <to>
                    <xdr:col>2</xdr:col>
                    <xdr:colOff>2990850</xdr:colOff>
                    <xdr:row>20</xdr:row>
                    <xdr:rowOff>219075</xdr:rowOff>
                  </to>
                </anchor>
              </controlPr>
            </control>
          </mc:Choice>
        </mc:AlternateContent>
        <mc:AlternateContent xmlns:mc="http://schemas.openxmlformats.org/markup-compatibility/2006">
          <mc:Choice Requires="x14">
            <control shapeId="1031" r:id="rId8" name="Check Box 7">
              <controlPr defaultSize="0" autoFill="0" autoLine="0" autoPict="0" altText="Central Chilled Water Serving AHYs/VAV boxes">
                <anchor moveWithCells="1">
                  <from>
                    <xdr:col>2</xdr:col>
                    <xdr:colOff>0</xdr:colOff>
                    <xdr:row>21</xdr:row>
                    <xdr:rowOff>0</xdr:rowOff>
                  </from>
                  <to>
                    <xdr:col>2</xdr:col>
                    <xdr:colOff>2990850</xdr:colOff>
                    <xdr:row>21</xdr:row>
                    <xdr:rowOff>219075</xdr:rowOff>
                  </to>
                </anchor>
              </controlPr>
            </control>
          </mc:Choice>
        </mc:AlternateContent>
        <mc:AlternateContent xmlns:mc="http://schemas.openxmlformats.org/markup-compatibility/2006">
          <mc:Choice Requires="x14">
            <control shapeId="1032" r:id="rId9" name="Check Box 8">
              <controlPr defaultSize="0" autoFill="0" autoLine="0" autoPict="0" altText="Central Chilled Water Serving AHYs/VAV boxes">
                <anchor moveWithCells="1">
                  <from>
                    <xdr:col>2</xdr:col>
                    <xdr:colOff>0</xdr:colOff>
                    <xdr:row>22</xdr:row>
                    <xdr:rowOff>0</xdr:rowOff>
                  </from>
                  <to>
                    <xdr:col>2</xdr:col>
                    <xdr:colOff>2990850</xdr:colOff>
                    <xdr:row>22</xdr:row>
                    <xdr:rowOff>219075</xdr:rowOff>
                  </to>
                </anchor>
              </controlPr>
            </control>
          </mc:Choice>
        </mc:AlternateContent>
        <mc:AlternateContent xmlns:mc="http://schemas.openxmlformats.org/markup-compatibility/2006">
          <mc:Choice Requires="x14">
            <control shapeId="1033" r:id="rId10" name="Check Box 9">
              <controlPr defaultSize="0" autoFill="0" autoLine="0" autoPict="0" altText="Central Chilled Water Serving AHYs/VAV boxes">
                <anchor moveWithCells="1">
                  <from>
                    <xdr:col>2</xdr:col>
                    <xdr:colOff>3038475</xdr:colOff>
                    <xdr:row>17</xdr:row>
                    <xdr:rowOff>228600</xdr:rowOff>
                  </from>
                  <to>
                    <xdr:col>4</xdr:col>
                    <xdr:colOff>742950</xdr:colOff>
                    <xdr:row>18</xdr:row>
                    <xdr:rowOff>219075</xdr:rowOff>
                  </to>
                </anchor>
              </controlPr>
            </control>
          </mc:Choice>
        </mc:AlternateContent>
        <mc:AlternateContent xmlns:mc="http://schemas.openxmlformats.org/markup-compatibility/2006">
          <mc:Choice Requires="x14">
            <control shapeId="1034" r:id="rId11" name="Check Box 10">
              <controlPr defaultSize="0" autoFill="0" autoLine="0" autoPict="0" altText="Central Chilled Water Serving AHYs/VAV boxes">
                <anchor moveWithCells="1">
                  <from>
                    <xdr:col>2</xdr:col>
                    <xdr:colOff>3038475</xdr:colOff>
                    <xdr:row>19</xdr:row>
                    <xdr:rowOff>0</xdr:rowOff>
                  </from>
                  <to>
                    <xdr:col>3</xdr:col>
                    <xdr:colOff>1095375</xdr:colOff>
                    <xdr:row>19</xdr:row>
                    <xdr:rowOff>219075</xdr:rowOff>
                  </to>
                </anchor>
              </controlPr>
            </control>
          </mc:Choice>
        </mc:AlternateContent>
        <mc:AlternateContent xmlns:mc="http://schemas.openxmlformats.org/markup-compatibility/2006">
          <mc:Choice Requires="x14">
            <control shapeId="1035" r:id="rId12" name="Check Box 11">
              <controlPr defaultSize="0" autoFill="0" autoLine="0" autoPict="0" altText="Central Chilled Water Serving AHYs/VAV boxes">
                <anchor moveWithCells="1">
                  <from>
                    <xdr:col>3</xdr:col>
                    <xdr:colOff>0</xdr:colOff>
                    <xdr:row>20</xdr:row>
                    <xdr:rowOff>0</xdr:rowOff>
                  </from>
                  <to>
                    <xdr:col>3</xdr:col>
                    <xdr:colOff>1076325</xdr:colOff>
                    <xdr:row>20</xdr:row>
                    <xdr:rowOff>219075</xdr:rowOff>
                  </to>
                </anchor>
              </controlPr>
            </control>
          </mc:Choice>
        </mc:AlternateContent>
        <mc:AlternateContent xmlns:mc="http://schemas.openxmlformats.org/markup-compatibility/2006">
          <mc:Choice Requires="x14">
            <control shapeId="1036" r:id="rId13" name="Check Box 12">
              <controlPr defaultSize="0" autoFill="0" autoLine="0" autoPict="0" altText="Central Chilled Water Serving AHYs/VAV boxes">
                <anchor moveWithCells="1">
                  <from>
                    <xdr:col>2</xdr:col>
                    <xdr:colOff>3038475</xdr:colOff>
                    <xdr:row>21</xdr:row>
                    <xdr:rowOff>0</xdr:rowOff>
                  </from>
                  <to>
                    <xdr:col>4</xdr:col>
                    <xdr:colOff>257175</xdr:colOff>
                    <xdr:row>21</xdr:row>
                    <xdr:rowOff>219075</xdr:rowOff>
                  </to>
                </anchor>
              </controlPr>
            </control>
          </mc:Choice>
        </mc:AlternateContent>
        <mc:AlternateContent xmlns:mc="http://schemas.openxmlformats.org/markup-compatibility/2006">
          <mc:Choice Requires="x14">
            <control shapeId="1037" r:id="rId14" name="Check Box 13">
              <controlPr defaultSize="0" autoFill="0" autoLine="0" autoPict="0" altText="Central Chilled Water Serving AHYs/VAV boxes">
                <anchor moveWithCells="1">
                  <from>
                    <xdr:col>2</xdr:col>
                    <xdr:colOff>3038475</xdr:colOff>
                    <xdr:row>22</xdr:row>
                    <xdr:rowOff>0</xdr:rowOff>
                  </from>
                  <to>
                    <xdr:col>4</xdr:col>
                    <xdr:colOff>542925</xdr:colOff>
                    <xdr:row>22</xdr:row>
                    <xdr:rowOff>219075</xdr:rowOff>
                  </to>
                </anchor>
              </controlPr>
            </control>
          </mc:Choice>
        </mc:AlternateContent>
        <mc:AlternateContent xmlns:mc="http://schemas.openxmlformats.org/markup-compatibility/2006">
          <mc:Choice Requires="x14">
            <control shapeId="1038" r:id="rId15" name="Check Box 14">
              <controlPr defaultSize="0" autoFill="0" autoLine="0" autoPict="0" altText="Central Chilled Water Serving AHYs/VAV boxes">
                <anchor moveWithCells="1">
                  <from>
                    <xdr:col>5</xdr:col>
                    <xdr:colOff>0</xdr:colOff>
                    <xdr:row>17</xdr:row>
                    <xdr:rowOff>228600</xdr:rowOff>
                  </from>
                  <to>
                    <xdr:col>6</xdr:col>
                    <xdr:colOff>695325</xdr:colOff>
                    <xdr:row>18</xdr:row>
                    <xdr:rowOff>219075</xdr:rowOff>
                  </to>
                </anchor>
              </controlPr>
            </control>
          </mc:Choice>
        </mc:AlternateContent>
        <mc:AlternateContent xmlns:mc="http://schemas.openxmlformats.org/markup-compatibility/2006">
          <mc:Choice Requires="x14">
            <control shapeId="1039" r:id="rId16" name="Check Box 15">
              <controlPr defaultSize="0" autoFill="0" autoLine="0" autoPict="0" altText="Central Chilled Water Serving AHYs/VAV boxes">
                <anchor moveWithCells="1">
                  <from>
                    <xdr:col>5</xdr:col>
                    <xdr:colOff>0</xdr:colOff>
                    <xdr:row>19</xdr:row>
                    <xdr:rowOff>0</xdr:rowOff>
                  </from>
                  <to>
                    <xdr:col>7</xdr:col>
                    <xdr:colOff>123825</xdr:colOff>
                    <xdr:row>19</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953C6B1D-DEA5-4095-A85E-5E4068DB0063}">
          <x14:formula1>
            <xm:f>OFFSET('Reference Tables'!$A$12,1,MATCH(C8,'Reference Tables'!$A$12:$B$12,0)-1,COUNTA(OFFSET('Reference Tables'!$A$12,1,MATCH(C8,'Reference Tables'!$A$12:$B$12,0)-1,4,1)),1)</xm:f>
          </x14:formula1>
          <xm:sqref>C10</xm:sqref>
        </x14:dataValidation>
        <x14:dataValidation type="list" allowBlank="1" showInputMessage="1" showErrorMessage="1" xr:uid="{205F9C83-D288-4367-9172-85CB8E3AF6CC}">
          <x14:formula1>
            <xm:f>'Reference Tables'!$A$3:$B$3</xm:f>
          </x14:formula1>
          <xm:sqref>C14 F37:F39 F54 F63:F64 F48:F49 F61 F46 C8 F29:F35 F53 F68</xm:sqref>
        </x14:dataValidation>
        <x14:dataValidation type="list" allowBlank="1" showInputMessage="1" showErrorMessage="1" xr:uid="{80B41E6E-7234-49EB-8631-9D941F3BE079}">
          <x14:formula1>
            <xm:f>'Reference Tables'!$A$19:$B$19</xm:f>
          </x14:formula1>
          <xm:sqref>C16</xm:sqref>
        </x14:dataValidation>
        <x14:dataValidation type="list" allowBlank="1" showInputMessage="1" showErrorMessage="1" xr:uid="{9B3A28AF-FAA4-45A9-9EE8-6B2C6988E3C0}">
          <x14:formula1>
            <xm:f>OFFSET('Reference Tables'!$A$34,1,MATCH(F35,'Reference Tables'!$A$34:$B$34,0)-1,COUNTA(OFFSET('Reference Tables'!$A$34,1,MATCH(F35,'Reference Tables'!$A$34:$B$34,0)-1,2,1)),1)</xm:f>
          </x14:formula1>
          <xm:sqref>F52 F67 F36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36"/>
  <sheetViews>
    <sheetView topLeftCell="A7" zoomScale="150" zoomScaleNormal="150" workbookViewId="0">
      <selection activeCell="A20" sqref="A20"/>
    </sheetView>
  </sheetViews>
  <sheetFormatPr defaultRowHeight="15" x14ac:dyDescent="0.25"/>
  <cols>
    <col min="1" max="1" width="65.5703125" customWidth="1"/>
    <col min="6" max="6" width="27.28515625" customWidth="1"/>
    <col min="7" max="7" width="72.5703125" bestFit="1" customWidth="1"/>
  </cols>
  <sheetData>
    <row r="2" spans="1:14" x14ac:dyDescent="0.25">
      <c r="A2" s="76" t="s">
        <v>20</v>
      </c>
      <c r="B2" s="76"/>
      <c r="F2" s="76"/>
      <c r="G2" s="76"/>
    </row>
    <row r="3" spans="1:14" x14ac:dyDescent="0.25">
      <c r="A3" s="41" t="s">
        <v>1</v>
      </c>
      <c r="B3" s="41" t="s">
        <v>0</v>
      </c>
    </row>
    <row r="6" spans="1:14" x14ac:dyDescent="0.25">
      <c r="A6" s="81" t="s">
        <v>24</v>
      </c>
      <c r="B6" s="81"/>
      <c r="F6" s="1"/>
    </row>
    <row r="7" spans="1:14" x14ac:dyDescent="0.25">
      <c r="A7" s="42" t="s">
        <v>1</v>
      </c>
      <c r="B7" s="42" t="s">
        <v>0</v>
      </c>
      <c r="F7" s="40"/>
      <c r="G7" s="40"/>
    </row>
    <row r="8" spans="1:14" x14ac:dyDescent="0.25">
      <c r="A8" s="41" t="s">
        <v>21</v>
      </c>
      <c r="B8" s="41" t="s">
        <v>1</v>
      </c>
    </row>
    <row r="9" spans="1:14" x14ac:dyDescent="0.25">
      <c r="A9" s="41"/>
      <c r="B9" s="41" t="s">
        <v>0</v>
      </c>
    </row>
    <row r="11" spans="1:14" x14ac:dyDescent="0.25">
      <c r="A11" s="1" t="s">
        <v>22</v>
      </c>
    </row>
    <row r="12" spans="1:14" x14ac:dyDescent="0.25">
      <c r="A12" s="42" t="s">
        <v>1</v>
      </c>
      <c r="B12" s="42" t="s">
        <v>0</v>
      </c>
    </row>
    <row r="13" spans="1:14" x14ac:dyDescent="0.25">
      <c r="A13" s="41" t="s">
        <v>21</v>
      </c>
      <c r="B13" s="41" t="s">
        <v>12</v>
      </c>
      <c r="H13" t="str">
        <f>B15</f>
        <v xml:space="preserve">3. Oil, burner is not functioning or easily repairable.  </v>
      </c>
      <c r="N13" t="s">
        <v>47</v>
      </c>
    </row>
    <row r="14" spans="1:14" x14ac:dyDescent="0.25">
      <c r="A14" s="41"/>
      <c r="B14" t="s">
        <v>59</v>
      </c>
      <c r="H14" t="s">
        <v>3</v>
      </c>
      <c r="N14" t="s">
        <v>60</v>
      </c>
    </row>
    <row r="15" spans="1:14" x14ac:dyDescent="0.25">
      <c r="A15" s="41"/>
      <c r="B15" s="41" t="s">
        <v>46</v>
      </c>
    </row>
    <row r="16" spans="1:14" x14ac:dyDescent="0.25">
      <c r="B16" t="s">
        <v>47</v>
      </c>
    </row>
    <row r="18" spans="1:11" x14ac:dyDescent="0.25">
      <c r="A18" s="81" t="s">
        <v>23</v>
      </c>
      <c r="B18" s="81"/>
    </row>
    <row r="19" spans="1:11" x14ac:dyDescent="0.25">
      <c r="A19" s="42" t="s">
        <v>0</v>
      </c>
      <c r="B19" s="42" t="s">
        <v>1</v>
      </c>
      <c r="F19" s="8"/>
      <c r="G19" s="8"/>
      <c r="H19" s="8"/>
      <c r="I19" s="8"/>
      <c r="J19" s="8"/>
      <c r="K19" s="43"/>
    </row>
    <row r="20" spans="1:11" x14ac:dyDescent="0.25">
      <c r="A20" s="41" t="s">
        <v>52</v>
      </c>
      <c r="B20" s="41" t="s">
        <v>21</v>
      </c>
      <c r="F20" s="1"/>
      <c r="G20" s="1"/>
      <c r="H20" s="44"/>
      <c r="I20" s="43"/>
      <c r="J20" s="43"/>
      <c r="K20" s="41"/>
    </row>
    <row r="21" spans="1:11" x14ac:dyDescent="0.25">
      <c r="A21" s="41" t="s">
        <v>51</v>
      </c>
      <c r="B21" s="41"/>
      <c r="H21" s="45"/>
      <c r="I21" s="41"/>
      <c r="J21" s="41"/>
    </row>
    <row r="22" spans="1:11" x14ac:dyDescent="0.25">
      <c r="A22" s="41" t="s">
        <v>53</v>
      </c>
      <c r="B22" s="41"/>
    </row>
    <row r="23" spans="1:11" x14ac:dyDescent="0.25">
      <c r="A23" s="46" t="s">
        <v>54</v>
      </c>
      <c r="B23" s="41"/>
    </row>
    <row r="24" spans="1:11" x14ac:dyDescent="0.25">
      <c r="A24" s="46" t="s">
        <v>57</v>
      </c>
      <c r="B24" s="41"/>
      <c r="F24" s="40"/>
      <c r="G24" s="40"/>
    </row>
    <row r="25" spans="1:11" x14ac:dyDescent="0.25">
      <c r="A25" s="41" t="s">
        <v>55</v>
      </c>
    </row>
    <row r="26" spans="1:11" x14ac:dyDescent="0.25">
      <c r="A26" s="41" t="s">
        <v>56</v>
      </c>
    </row>
    <row r="27" spans="1:11" x14ac:dyDescent="0.25">
      <c r="A27" s="41" t="s">
        <v>17</v>
      </c>
    </row>
    <row r="28" spans="1:11" x14ac:dyDescent="0.25">
      <c r="A28" s="41" t="s">
        <v>18</v>
      </c>
    </row>
    <row r="29" spans="1:11" x14ac:dyDescent="0.25">
      <c r="A29" s="46" t="s">
        <v>19</v>
      </c>
      <c r="F29" s="40"/>
      <c r="G29" s="40"/>
    </row>
    <row r="30" spans="1:11" x14ac:dyDescent="0.25">
      <c r="A30" s="46" t="s">
        <v>49</v>
      </c>
      <c r="F30" s="40"/>
      <c r="G30" s="40"/>
    </row>
    <row r="31" spans="1:11" x14ac:dyDescent="0.25">
      <c r="A31" s="46" t="s">
        <v>50</v>
      </c>
      <c r="C31" s="35"/>
    </row>
    <row r="32" spans="1:11" x14ac:dyDescent="0.25">
      <c r="A32" s="46"/>
    </row>
    <row r="33" spans="1:2" x14ac:dyDescent="0.25">
      <c r="A33" t="s">
        <v>58</v>
      </c>
    </row>
    <row r="34" spans="1:2" x14ac:dyDescent="0.25">
      <c r="A34" s="42" t="s">
        <v>1</v>
      </c>
      <c r="B34" s="42" t="s">
        <v>0</v>
      </c>
    </row>
    <row r="35" spans="1:2" x14ac:dyDescent="0.25">
      <c r="A35" s="41" t="s">
        <v>1</v>
      </c>
      <c r="B35" t="s">
        <v>21</v>
      </c>
    </row>
    <row r="36" spans="1:2" x14ac:dyDescent="0.25">
      <c r="A36" s="41" t="s">
        <v>0</v>
      </c>
    </row>
  </sheetData>
  <customSheetViews>
    <customSheetView guid="{F139F353-3EE8-4387-BDBE-0067FE8E8599}" scale="150" topLeftCell="A22">
      <selection activeCell="A81" sqref="A81"/>
      <pageMargins left="0.7" right="0.7" top="0.75" bottom="0.75" header="0.3" footer="0.3"/>
    </customSheetView>
  </customSheetViews>
  <mergeCells count="4">
    <mergeCell ref="A2:B2"/>
    <mergeCell ref="F2:G2"/>
    <mergeCell ref="A6:B6"/>
    <mergeCell ref="A18:B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HVAC Selection Matrix</vt:lpstr>
      <vt:lpstr>Reference Tables</vt:lpstr>
    </vt:vector>
  </TitlesOfParts>
  <Company>NYCSCA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SHANNON, JEREMY</dc:creator>
  <cp:lastModifiedBy>ROUSSEY, GEORGE</cp:lastModifiedBy>
  <cp:lastPrinted>2023-09-25T16:37:50Z</cp:lastPrinted>
  <dcterms:created xsi:type="dcterms:W3CDTF">2023-01-04T17:45:45Z</dcterms:created>
  <dcterms:modified xsi:type="dcterms:W3CDTF">2023-09-25T16:51:12Z</dcterms:modified>
</cp:coreProperties>
</file>