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.zurich.com.au\dfs\GroupsLifeAct\actuary\PRODDEV\Risk Product Update 2024\TPD\UW RR calculator\"/>
    </mc:Choice>
  </mc:AlternateContent>
  <xr:revisionPtr revIDLastSave="0" documentId="13_ncr:1_{82E4FC18-D3FE-4E66-8615-6D9B74ACF58C}" xr6:coauthVersionLast="47" xr6:coauthVersionMax="47" xr10:uidLastSave="{00000000-0000-0000-0000-000000000000}"/>
  <bookViews>
    <workbookView xWindow="-8940" yWindow="10690" windowWidth="19420" windowHeight="10420" xr2:uid="{D863A17F-52FF-43A0-B095-A8E52CB5B3D5}"/>
  </bookViews>
  <sheets>
    <sheet name="ZAL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M52" i="1"/>
  <c r="M63" i="1" l="1"/>
  <c r="E6" i="1" l="1"/>
  <c r="S21" i="1" l="1"/>
  <c r="B22" i="1" s="1"/>
  <c r="R21" i="1"/>
  <c r="P21" i="1"/>
  <c r="O21" i="1"/>
  <c r="Q21" i="1"/>
  <c r="B27" i="1" s="1"/>
  <c r="B9" i="1"/>
  <c r="B31" i="1" l="1"/>
  <c r="B10" i="1"/>
  <c r="M41" i="1" l="1"/>
  <c r="M43" i="1" s="1"/>
  <c r="B30" i="1"/>
  <c r="M59" i="1" l="1"/>
  <c r="M51" i="1"/>
  <c r="M45" i="1" l="1"/>
  <c r="M46" i="1" l="1"/>
  <c r="N46" i="1" s="1"/>
  <c r="M57" i="1" l="1"/>
  <c r="M58" i="1"/>
  <c r="M48" i="1"/>
  <c r="M53" i="1" s="1"/>
  <c r="N45" i="1"/>
  <c r="M62" i="1"/>
  <c r="M60" i="1"/>
  <c r="M61" i="1"/>
  <c r="B33" i="1" l="1"/>
  <c r="B34" i="1" s="1"/>
</calcChain>
</file>

<file path=xl/sharedStrings.xml><?xml version="1.0" encoding="utf-8"?>
<sst xmlns="http://schemas.openxmlformats.org/spreadsheetml/2006/main" count="93" uniqueCount="73">
  <si>
    <t>All for personal covers only</t>
  </si>
  <si>
    <t>Comments</t>
  </si>
  <si>
    <t>Derived income to age 65:</t>
  </si>
  <si>
    <t>2 years</t>
  </si>
  <si>
    <t>To Age 65</t>
  </si>
  <si>
    <t>Benefit Period:</t>
  </si>
  <si>
    <t>Waiting period</t>
  </si>
  <si>
    <t>1 year</t>
  </si>
  <si>
    <t>30 days</t>
  </si>
  <si>
    <t>Total to expiry</t>
  </si>
  <si>
    <t>60 days</t>
  </si>
  <si>
    <t>90 days</t>
  </si>
  <si>
    <t>Benefit period:</t>
  </si>
  <si>
    <t>Action:</t>
  </si>
  <si>
    <t>Today</t>
  </si>
  <si>
    <t>Annual income (incl. Super):</t>
  </si>
  <si>
    <t>Years remaining to age 65:</t>
  </si>
  <si>
    <t>Customer date of birth (dd/mm/yyyy):</t>
  </si>
  <si>
    <r>
      <t xml:space="preserve">simplify duration to be based on current age </t>
    </r>
    <r>
      <rPr>
        <sz val="9"/>
        <color rgb="FFFF00FF"/>
        <rFont val="Arial"/>
        <family val="2"/>
      </rPr>
      <t>(done)</t>
    </r>
  </si>
  <si>
    <r>
      <t xml:space="preserve">income to specify: excl super </t>
    </r>
    <r>
      <rPr>
        <sz val="9"/>
        <color rgb="FFFF00FF"/>
        <rFont val="Arial"/>
        <family val="2"/>
      </rPr>
      <t>(included in label)</t>
    </r>
  </si>
  <si>
    <r>
      <t xml:space="preserve">add row for super </t>
    </r>
    <r>
      <rPr>
        <sz val="9"/>
        <color rgb="FFFF00FF"/>
        <rFont val="Arial"/>
        <family val="2"/>
      </rPr>
      <t>(Not necessary, as in income label)</t>
    </r>
  </si>
  <si>
    <r>
      <t xml:space="preserve">lifetime income to include both  </t>
    </r>
    <r>
      <rPr>
        <sz val="9"/>
        <color rgb="FFFF00FF"/>
        <rFont val="Arial"/>
        <family val="2"/>
      </rPr>
      <t>(done, as in income label)</t>
    </r>
  </si>
  <si>
    <r>
      <t xml:space="preserve">add row for IP super contribution option </t>
    </r>
    <r>
      <rPr>
        <sz val="9"/>
        <color rgb="FFFF00FF"/>
        <rFont val="Arial"/>
        <family val="2"/>
      </rPr>
      <t>(in label)</t>
    </r>
  </si>
  <si>
    <r>
      <t xml:space="preserve">leave this based on future available IP payments as at application date (a bit inconsistent with income but in customer's favour)  </t>
    </r>
    <r>
      <rPr>
        <sz val="9"/>
        <color rgb="FFFF00FF"/>
        <rFont val="Arial"/>
        <family val="2"/>
      </rPr>
      <t>(not sure if this is desirable)</t>
    </r>
  </si>
  <si>
    <r>
      <t xml:space="preserve">(add in super)  </t>
    </r>
    <r>
      <rPr>
        <sz val="9"/>
        <color rgb="FFFF00FF"/>
        <rFont val="Arial"/>
        <family val="2"/>
      </rPr>
      <t>(done, in label)</t>
    </r>
  </si>
  <si>
    <r>
      <t xml:space="preserve">(add in super contributions options)  </t>
    </r>
    <r>
      <rPr>
        <sz val="9"/>
        <color rgb="FFFF00FF"/>
        <rFont val="Arial"/>
        <family val="2"/>
      </rPr>
      <t>(done, in label)</t>
    </r>
  </si>
  <si>
    <r>
      <t xml:space="preserve">(changed the message away from numbers to explanatory words)  </t>
    </r>
    <r>
      <rPr>
        <sz val="9"/>
        <color rgb="FFFF00FF"/>
        <rFont val="Arial"/>
        <family val="2"/>
      </rPr>
      <t>(done)</t>
    </r>
  </si>
  <si>
    <r>
      <t xml:space="preserve">++ add requirement to tech spec to capture details of existing IP cover where the customer is applying for over $3m of TPD  </t>
    </r>
    <r>
      <rPr>
        <sz val="9"/>
        <color rgb="FFFF00FF"/>
        <rFont val="Arial"/>
        <family val="2"/>
      </rPr>
      <t>(if this is an adviser tool, not sure how this is going to be done without something like VPMS.  Also, how is this at all possible for external IP cover)</t>
    </r>
  </si>
  <si>
    <t xml:space="preserve">TPD Personal Cover Limits </t>
  </si>
  <si>
    <t>Income to retirement</t>
  </si>
  <si>
    <t>Income to retirement vs insured amount</t>
  </si>
  <si>
    <t>5 years</t>
  </si>
  <si>
    <t>PDR number</t>
  </si>
  <si>
    <t>JFUU-021914-2024</t>
  </si>
  <si>
    <t>ANB</t>
  </si>
  <si>
    <t>Cover requested and not allowed</t>
  </si>
  <si>
    <t>&gt; 3m/income cap</t>
  </si>
  <si>
    <t>&gt; 5m industry cap</t>
  </si>
  <si>
    <t>&gt;3m/income cap, &lt;5m industry cap</t>
  </si>
  <si>
    <t>&gt;3m/income and &gt;5m industry cap</t>
  </si>
  <si>
    <t>&lt;3m/income cap, &gt;5m industry cap</t>
  </si>
  <si>
    <t>Outcome</t>
  </si>
  <si>
    <t>&lt;3m/income cap, &lt;5m industry cap</t>
  </si>
  <si>
    <t>Sums insured provided are within limits</t>
  </si>
  <si>
    <t>No action</t>
  </si>
  <si>
    <t>Action</t>
  </si>
  <si>
    <t>No additional TPD may be proposed</t>
  </si>
  <si>
    <t>Reduce the proposed TPD</t>
  </si>
  <si>
    <t>The maximum permitted amount of TPD is already in place, new TPD quoted &lt;250k</t>
  </si>
  <si>
    <t>The maximum permitted amount of TPD is already in place, no additional TPD may be proposed</t>
  </si>
  <si>
    <t>minimum sum insured for CCO is $250k</t>
  </si>
  <si>
    <t>Consider taking part of the proposed TPD in Continuous Care Option</t>
  </si>
  <si>
    <t>Additional cover can only be taken in Continuous Care Option</t>
  </si>
  <si>
    <t xml:space="preserve">This calculator does not consider any Continuous Care Option quoted or retained. </t>
  </si>
  <si>
    <t>Step 1 - cap the TPD sum insured to the greater of $3m and the amount of TPD needed to replace income to age 65</t>
  </si>
  <si>
    <t>min(step1, 5m - retained TPD)</t>
  </si>
  <si>
    <t>Step 2 - max $5m industry cap on TPD</t>
  </si>
  <si>
    <t>Step 3 - Cover requested and allowed under normal TPD</t>
  </si>
  <si>
    <t>min(SI requested - step 3, 5m - retained TPD - step 3)</t>
  </si>
  <si>
    <t>The maximum permitted amount of TPD is already in place, new TPD can be fully taken in CCO</t>
  </si>
  <si>
    <t>The maximum permitted amount of TPD is already in place, new TPD can be partially taken in CCO</t>
  </si>
  <si>
    <t>max(3m- retained personal TPD, income to retirement - retained personal TPD - retained IP)</t>
  </si>
  <si>
    <r>
      <t>Proposed monthly IP (</t>
    </r>
    <r>
      <rPr>
        <i/>
        <sz val="9"/>
        <color theme="1"/>
        <rFont val="Arial"/>
        <family val="2"/>
      </rPr>
      <t>including any Super Contribution Option</t>
    </r>
    <r>
      <rPr>
        <sz val="9"/>
        <color theme="1"/>
        <rFont val="Arial"/>
        <family val="2"/>
      </rPr>
      <t>)</t>
    </r>
  </si>
  <si>
    <r>
      <t>Retained monthly IP (</t>
    </r>
    <r>
      <rPr>
        <i/>
        <sz val="9"/>
        <color theme="1"/>
        <rFont val="Arial"/>
        <family val="2"/>
      </rPr>
      <t>including any Super Contribution Option</t>
    </r>
    <r>
      <rPr>
        <sz val="9"/>
        <color theme="1"/>
        <rFont val="Arial"/>
        <family val="2"/>
      </rPr>
      <t>)</t>
    </r>
  </si>
  <si>
    <t>Step 4 - Additional cover allowed under CCO</t>
  </si>
  <si>
    <t>Number of IP payments possible to end of benefit period for different WP and BP</t>
  </si>
  <si>
    <t>BP/WP</t>
  </si>
  <si>
    <t>Insured amount (including TPD and IP)</t>
  </si>
  <si>
    <r>
      <t xml:space="preserve">Retained TPD </t>
    </r>
    <r>
      <rPr>
        <i/>
        <sz val="9"/>
        <color theme="1"/>
        <rFont val="Arial"/>
        <family val="2"/>
      </rPr>
      <t>(personal purpose)</t>
    </r>
    <r>
      <rPr>
        <sz val="9"/>
        <color theme="1"/>
        <rFont val="Arial"/>
        <family val="2"/>
      </rPr>
      <t>:</t>
    </r>
  </si>
  <si>
    <r>
      <t xml:space="preserve">Retained TPD </t>
    </r>
    <r>
      <rPr>
        <i/>
        <sz val="9"/>
        <color theme="1"/>
        <rFont val="Arial"/>
        <family val="2"/>
      </rPr>
      <t>(business purpose)</t>
    </r>
    <r>
      <rPr>
        <sz val="9"/>
        <color theme="1"/>
        <rFont val="Arial"/>
        <family val="2"/>
      </rPr>
      <t>:</t>
    </r>
  </si>
  <si>
    <t>This calculator should only be used when the income supports a sum insured of more than $3m on a Multiples of Income + Additional Considerations</t>
  </si>
  <si>
    <t>basis (please refer to the Adviser Guide for details).</t>
  </si>
  <si>
    <r>
      <t xml:space="preserve">Proposed working definition TPD </t>
    </r>
    <r>
      <rPr>
        <i/>
        <sz val="9"/>
        <color theme="1"/>
        <rFont val="Arial"/>
        <family val="2"/>
      </rPr>
      <t>(personal purpose only)</t>
    </r>
    <r>
      <rPr>
        <sz val="9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</si>
</sst>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&quot;$&quot;#,##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FF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28"/>
      <color theme="0"/>
      <name val="Arial"/>
      <family val="2"/>
    </font>
    <font>
      <sz val="11"/>
      <color indexed="8"/>
      <name val="Calibri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E4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67A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7">
    <xf numFmtId="0" fontId="0" fillId="0" borderId="0" xfId="0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/>
    <xf numFmtId="14" fontId="2" fillId="3" borderId="0" xfId="0" applyNumberFormat="1" applyFont="1" applyFill="1" applyAlignment="1">
      <alignment horizontal="center"/>
    </xf>
    <xf numFmtId="165" fontId="2" fillId="2" borderId="2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6" xfId="0" applyFont="1" applyFill="1" applyBorder="1"/>
    <xf numFmtId="165" fontId="2" fillId="3" borderId="7" xfId="0" applyNumberFormat="1" applyFont="1" applyFill="1" applyBorder="1" applyAlignment="1">
      <alignment horizontal="center"/>
    </xf>
    <xf numFmtId="0" fontId="2" fillId="3" borderId="8" xfId="0" applyFont="1" applyFill="1" applyBorder="1"/>
    <xf numFmtId="165" fontId="2" fillId="2" borderId="1" xfId="0" applyNumberFormat="1" applyFont="1" applyFill="1" applyBorder="1" applyAlignment="1" applyProtection="1">
      <alignment horizontal="center"/>
      <protection locked="0"/>
    </xf>
    <xf numFmtId="0" fontId="6" fillId="3" borderId="5" xfId="0" applyFont="1" applyFill="1" applyBorder="1"/>
    <xf numFmtId="165" fontId="6" fillId="3" borderId="9" xfId="0" applyNumberFormat="1" applyFont="1" applyFill="1" applyBorder="1" applyAlignment="1">
      <alignment horizontal="center"/>
    </xf>
    <xf numFmtId="0" fontId="6" fillId="3" borderId="8" xfId="0" applyFont="1" applyFill="1" applyBorder="1"/>
    <xf numFmtId="165" fontId="6" fillId="3" borderId="10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Alignment="1">
      <alignment wrapText="1"/>
    </xf>
    <xf numFmtId="0" fontId="2" fillId="3" borderId="0" xfId="0" quotePrefix="1" applyFont="1" applyFill="1"/>
    <xf numFmtId="0" fontId="7" fillId="4" borderId="0" xfId="0" applyFont="1" applyFill="1" applyAlignment="1">
      <alignment vertical="center"/>
    </xf>
    <xf numFmtId="0" fontId="2" fillId="4" borderId="0" xfId="0" applyFont="1" applyFill="1" applyAlignment="1">
      <alignment horizontal="center"/>
    </xf>
    <xf numFmtId="165" fontId="9" fillId="4" borderId="1" xfId="0" applyNumberFormat="1" applyFont="1" applyFill="1" applyBorder="1" applyAlignment="1">
      <alignment horizontal="center" vertical="center" wrapText="1"/>
    </xf>
    <xf numFmtId="9" fontId="2" fillId="3" borderId="0" xfId="2" applyFont="1" applyFill="1"/>
    <xf numFmtId="0" fontId="6" fillId="3" borderId="0" xfId="0" applyFont="1" applyFill="1"/>
    <xf numFmtId="0" fontId="2" fillId="3" borderId="4" xfId="0" applyFont="1" applyFill="1" applyBorder="1"/>
    <xf numFmtId="0" fontId="11" fillId="3" borderId="6" xfId="0" applyFont="1" applyFill="1" applyBorder="1"/>
    <xf numFmtId="165" fontId="2" fillId="3" borderId="11" xfId="0" applyNumberFormat="1" applyFont="1" applyFill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2" fillId="3" borderId="3" xfId="0" applyFont="1" applyFill="1" applyBorder="1"/>
    <xf numFmtId="0" fontId="6" fillId="3" borderId="1" xfId="0" applyFont="1" applyFill="1" applyBorder="1" applyAlignment="1">
      <alignment horizontal="center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5" fillId="3" borderId="0" xfId="0" applyFont="1" applyFill="1"/>
    <xf numFmtId="0" fontId="12" fillId="3" borderId="0" xfId="0" applyFont="1" applyFill="1"/>
    <xf numFmtId="166" fontId="2" fillId="3" borderId="0" xfId="0" applyNumberFormat="1" applyFont="1" applyFill="1"/>
  </cellXfs>
  <cellStyles count="3">
    <cellStyle name="Normal" xfId="0" builtinId="0"/>
    <cellStyle name="Percent" xfId="2" builtinId="5"/>
    <cellStyle name="Percent 2" xfId="1" xr:uid="{8580F5A6-88BD-4F01-821C-64D4525C6B40}"/>
  </cellStyles>
  <dxfs count="0"/>
  <tableStyles count="0" defaultTableStyle="TableStyleMedium2" defaultPivotStyle="PivotStyleLight16"/>
  <colors>
    <mruColors>
      <color rgb="FF739600"/>
      <color rgb="FF2167AE"/>
      <color rgb="FFC1CDCA"/>
      <color rgb="FFDDE4E2"/>
      <color rgb="FFC5D5AF"/>
      <color rgb="FFD9E4CB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497542</xdr:colOff>
      <xdr:row>0</xdr:row>
      <xdr:rowOff>0</xdr:rowOff>
    </xdr:from>
    <xdr:to>
      <xdr:col>1</xdr:col>
      <xdr:colOff>2764492</xdr:colOff>
      <xdr:row>1</xdr:row>
      <xdr:rowOff>79741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87FCA2-AFB0-454B-B950-BE540865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1967" y="0"/>
          <a:ext cx="2266950" cy="900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A92FAC1-A13E-414D-867F-1851BDE035E2}">
  <we:reference id="7d1f3a8f-41c6-44fc-af1b-2dc83f07c4ce" version="1.0.0.4" store="EXCatalog" storeType="EXCatalog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1B6D-6085-4B08-9860-AC1D86DD47C0}">
  <dimension ref="A1:U63"/>
  <sheetViews>
    <sheetView tabSelected="1" zoomScale="113" workbookViewId="0">
      <selection activeCell="B8" sqref="B8"/>
    </sheetView>
  </sheetViews>
  <sheetFormatPr defaultColWidth="9.140625" defaultRowHeight="12" x14ac:dyDescent="0.2"/>
  <cols>
    <col min="1" max="1" width="65.85546875" style="2" customWidth="1"/>
    <col min="2" max="2" width="52" style="1" customWidth="1"/>
    <col min="3" max="3" width="2.5703125" style="2" customWidth="1"/>
    <col min="4" max="4" width="38.85546875" style="2" hidden="1" customWidth="1"/>
    <col min="5" max="5" width="11" style="2" hidden="1" customWidth="1"/>
    <col min="6" max="6" width="9.140625" style="2" hidden="1" customWidth="1"/>
    <col min="7" max="7" width="10.7109375" style="2" hidden="1" customWidth="1"/>
    <col min="8" max="10" width="9.140625" style="2" hidden="1" customWidth="1"/>
    <col min="11" max="12" width="11" style="2" hidden="1" customWidth="1"/>
    <col min="13" max="13" width="11.85546875" style="2" hidden="1" customWidth="1"/>
    <col min="14" max="14" width="10.140625" style="2" hidden="1" customWidth="1"/>
    <col min="15" max="21" width="9.140625" style="2" hidden="1" customWidth="1"/>
    <col min="22" max="25" width="9.140625" style="2" customWidth="1"/>
    <col min="26" max="16384" width="9.140625" style="2"/>
  </cols>
  <sheetData>
    <row r="1" spans="1:14" ht="64.5" customHeight="1" x14ac:dyDescent="0.2">
      <c r="A1" s="30" t="s">
        <v>28</v>
      </c>
      <c r="B1" s="31"/>
      <c r="D1" s="3" t="s">
        <v>0</v>
      </c>
    </row>
    <row r="2" spans="1:14" x14ac:dyDescent="0.2">
      <c r="A2" s="2" t="s">
        <v>70</v>
      </c>
      <c r="D2" s="3" t="s">
        <v>1</v>
      </c>
    </row>
    <row r="3" spans="1:14" x14ac:dyDescent="0.2">
      <c r="A3" s="29" t="s">
        <v>71</v>
      </c>
      <c r="D3" s="3"/>
    </row>
    <row r="4" spans="1:14" x14ac:dyDescent="0.2">
      <c r="A4" s="42" t="s">
        <v>53</v>
      </c>
      <c r="D4" s="3"/>
    </row>
    <row r="6" spans="1:14" x14ac:dyDescent="0.2">
      <c r="A6" s="27" t="s">
        <v>17</v>
      </c>
      <c r="B6" s="11">
        <v>29587</v>
      </c>
      <c r="D6" s="2" t="s">
        <v>34</v>
      </c>
      <c r="E6" s="2">
        <f ca="1">DATEDIF(B6,TODAY(),"Y")+1</f>
        <v>44</v>
      </c>
    </row>
    <row r="7" spans="1:14" x14ac:dyDescent="0.2">
      <c r="A7" s="17"/>
      <c r="B7" s="26"/>
      <c r="D7" s="4" t="s">
        <v>18</v>
      </c>
    </row>
    <row r="8" spans="1:14" x14ac:dyDescent="0.2">
      <c r="A8" s="16" t="s">
        <v>15</v>
      </c>
      <c r="B8" s="8"/>
      <c r="D8" s="2" t="s">
        <v>19</v>
      </c>
      <c r="E8" s="46"/>
    </row>
    <row r="9" spans="1:14" x14ac:dyDescent="0.2">
      <c r="A9" s="17" t="s">
        <v>16</v>
      </c>
      <c r="B9" s="9">
        <f ca="1">IFERROR(66-E6,"")</f>
        <v>22</v>
      </c>
      <c r="D9" s="2" t="s">
        <v>20</v>
      </c>
    </row>
    <row r="10" spans="1:14" x14ac:dyDescent="0.2">
      <c r="A10" s="19" t="s">
        <v>2</v>
      </c>
      <c r="B10" s="10">
        <f ca="1">IF(B9="","",B8*B9)</f>
        <v>0</v>
      </c>
      <c r="D10" s="2" t="s">
        <v>21</v>
      </c>
    </row>
    <row r="11" spans="1:14" x14ac:dyDescent="0.2">
      <c r="B11" s="5"/>
    </row>
    <row r="13" spans="1:14" x14ac:dyDescent="0.2">
      <c r="A13" s="16" t="s">
        <v>72</v>
      </c>
      <c r="B13" s="20"/>
    </row>
    <row r="14" spans="1:14" x14ac:dyDescent="0.2">
      <c r="A14" s="17"/>
      <c r="B14" s="18"/>
    </row>
    <row r="15" spans="1:14" x14ac:dyDescent="0.2">
      <c r="A15" s="35" t="s">
        <v>68</v>
      </c>
      <c r="B15" s="20">
        <v>0</v>
      </c>
    </row>
    <row r="16" spans="1:14" x14ac:dyDescent="0.2">
      <c r="A16" s="36"/>
      <c r="B16" s="18"/>
      <c r="N16" s="2" t="s">
        <v>65</v>
      </c>
    </row>
    <row r="17" spans="1:19" x14ac:dyDescent="0.2">
      <c r="A17" s="38" t="s">
        <v>69</v>
      </c>
      <c r="B17" s="20"/>
      <c r="N17" s="2" t="s">
        <v>66</v>
      </c>
      <c r="O17" s="2" t="s">
        <v>8</v>
      </c>
      <c r="P17" s="2" t="s">
        <v>10</v>
      </c>
      <c r="Q17" s="2" t="s">
        <v>11</v>
      </c>
      <c r="R17" s="2" t="s">
        <v>7</v>
      </c>
      <c r="S17" s="2" t="s">
        <v>3</v>
      </c>
    </row>
    <row r="18" spans="1:19" x14ac:dyDescent="0.2">
      <c r="A18" s="39"/>
      <c r="L18" s="2" t="s">
        <v>4</v>
      </c>
      <c r="N18" s="2" t="s">
        <v>7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</row>
    <row r="19" spans="1:19" x14ac:dyDescent="0.2">
      <c r="A19" s="16" t="s">
        <v>62</v>
      </c>
      <c r="B19" s="8">
        <v>0</v>
      </c>
      <c r="D19" s="2" t="s">
        <v>22</v>
      </c>
      <c r="N19" s="2" t="s">
        <v>3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</row>
    <row r="20" spans="1:19" x14ac:dyDescent="0.2">
      <c r="A20" s="17" t="s">
        <v>5</v>
      </c>
      <c r="B20" s="13" t="s">
        <v>4</v>
      </c>
      <c r="N20" s="2" t="s">
        <v>31</v>
      </c>
      <c r="O20" s="2">
        <v>5</v>
      </c>
      <c r="P20" s="2">
        <v>5</v>
      </c>
      <c r="Q20" s="2">
        <v>5</v>
      </c>
      <c r="R20" s="2">
        <v>5</v>
      </c>
      <c r="S20" s="2">
        <v>5</v>
      </c>
    </row>
    <row r="21" spans="1:19" x14ac:dyDescent="0.2">
      <c r="A21" s="17" t="s">
        <v>6</v>
      </c>
      <c r="B21" s="14" t="s">
        <v>3</v>
      </c>
      <c r="L21" s="2" t="s">
        <v>8</v>
      </c>
      <c r="N21" s="2" t="s">
        <v>4</v>
      </c>
      <c r="O21" s="2">
        <f ca="1">66-$E$6</f>
        <v>22</v>
      </c>
      <c r="P21" s="2">
        <f t="shared" ref="P21:Q21" ca="1" si="0">66-$E$6</f>
        <v>22</v>
      </c>
      <c r="Q21" s="2">
        <f t="shared" ca="1" si="0"/>
        <v>22</v>
      </c>
      <c r="R21" s="2">
        <f ca="1">66-$E$6-1</f>
        <v>21</v>
      </c>
      <c r="S21" s="2">
        <f ca="1">66-$E$6-2</f>
        <v>20</v>
      </c>
    </row>
    <row r="22" spans="1:19" x14ac:dyDescent="0.2">
      <c r="A22" s="17" t="s">
        <v>9</v>
      </c>
      <c r="B22" s="12" t="str">
        <f>IFERROR(IF(OR(B19="",B19=0),"$0",IF(OR(B20="",B21=""),"Require BP &amp; WP to calculate",B19*12*INDEX($O$18:$S$22,MATCH(B20,$N$18:$N$22,0),MATCH(B21,$O$17:$S$17,0)))),"Error, please contact Zurich")</f>
        <v>$0</v>
      </c>
      <c r="D22" s="2" t="s">
        <v>23</v>
      </c>
      <c r="L22" s="2" t="s">
        <v>10</v>
      </c>
    </row>
    <row r="23" spans="1:19" x14ac:dyDescent="0.2">
      <c r="A23" s="17"/>
      <c r="B23" s="18"/>
      <c r="L23" s="2" t="s">
        <v>11</v>
      </c>
    </row>
    <row r="24" spans="1:19" x14ac:dyDescent="0.2">
      <c r="A24" s="17" t="s">
        <v>63</v>
      </c>
      <c r="B24" s="8"/>
      <c r="D24" s="2" t="s">
        <v>22</v>
      </c>
      <c r="L24" s="2" t="s">
        <v>7</v>
      </c>
    </row>
    <row r="25" spans="1:19" x14ac:dyDescent="0.2">
      <c r="A25" s="17" t="s">
        <v>12</v>
      </c>
      <c r="B25" s="13" t="s">
        <v>4</v>
      </c>
      <c r="L25" s="2" t="s">
        <v>3</v>
      </c>
    </row>
    <row r="26" spans="1:19" x14ac:dyDescent="0.2">
      <c r="A26" s="17" t="s">
        <v>6</v>
      </c>
      <c r="B26" s="15" t="s">
        <v>11</v>
      </c>
    </row>
    <row r="27" spans="1:19" x14ac:dyDescent="0.2">
      <c r="A27" s="40" t="s">
        <v>9</v>
      </c>
      <c r="B27" s="10" t="str">
        <f>IFERROR(IF(OR(B24="",B24=0),"$0",IF(OR(B25="",B26=""),"Require BP &amp; WP to calculate",B24*12*INDEX($O$18:$S$22,MATCH(B25,$N$18:$N$22,0),MATCH(B26,$O$17:$S$17,0)))),"Error, please contact Zurich")</f>
        <v>$0</v>
      </c>
    </row>
    <row r="28" spans="1:19" x14ac:dyDescent="0.2">
      <c r="A28" s="17"/>
      <c r="B28" s="37"/>
    </row>
    <row r="30" spans="1:19" x14ac:dyDescent="0.2">
      <c r="A30" s="21" t="s">
        <v>29</v>
      </c>
      <c r="B30" s="22">
        <f ca="1">B10</f>
        <v>0</v>
      </c>
      <c r="D30" s="2" t="s">
        <v>24</v>
      </c>
    </row>
    <row r="31" spans="1:19" x14ac:dyDescent="0.2">
      <c r="A31" s="23" t="s">
        <v>67</v>
      </c>
      <c r="B31" s="24">
        <f>IFERROR(B13+B15+B17+B22+B27,"Waiting for information above")</f>
        <v>0</v>
      </c>
      <c r="D31" s="2" t="s">
        <v>25</v>
      </c>
      <c r="L31" s="6"/>
      <c r="M31" s="6"/>
    </row>
    <row r="32" spans="1:19" x14ac:dyDescent="0.2">
      <c r="B32" s="5"/>
    </row>
    <row r="33" spans="1:15" ht="41.25" customHeight="1" x14ac:dyDescent="0.2">
      <c r="A33" s="25" t="s">
        <v>30</v>
      </c>
      <c r="B33" s="32" t="str">
        <f>IF(ISNUMBER(B31)=FALSE,"Waiting for information above",(IF(B8="","",IF(B13=0,"Calculator is only required if TPD cover is being proposed",_xlfn.XLOOKUP(M53,$D$56:$D$63,$M$56:$M$63,,0)))))</f>
        <v/>
      </c>
      <c r="D33" s="2" t="s">
        <v>26</v>
      </c>
      <c r="L33" s="6"/>
    </row>
    <row r="34" spans="1:15" ht="26.1" customHeight="1" x14ac:dyDescent="0.2">
      <c r="A34" s="23" t="s">
        <v>13</v>
      </c>
      <c r="B34" s="41" t="str">
        <f>IF(OR(B22="Require BP &amp; WP to calculate",B27="Require BP &amp; WP to calculate"),"Complete all fields above",IF(B33="Complete all fields","Complete all fields",IF(B33="Calculator is only required if TPD cover is being proposed","Please add a sum insured in the 'Proposed TPD' field above",IF(B8="","",_xlfn.XLOOKUP(M53,$D$56:$D$63,$I$56:$I$63,,0)))))</f>
        <v/>
      </c>
    </row>
    <row r="35" spans="1:15" ht="12" hidden="1" customHeight="1" x14ac:dyDescent="0.2">
      <c r="B35" s="5"/>
      <c r="D35" s="29" t="s">
        <v>27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hidden="1" x14ac:dyDescent="0.2"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hidden="1" x14ac:dyDescent="0.2"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hidden="1" x14ac:dyDescent="0.2">
      <c r="A38" s="2" t="s">
        <v>14</v>
      </c>
      <c r="B38" s="7">
        <f ca="1">TODAY()</f>
        <v>45555</v>
      </c>
    </row>
    <row r="39" spans="1:15" hidden="1" x14ac:dyDescent="0.2"/>
    <row r="40" spans="1:15" hidden="1" x14ac:dyDescent="0.2">
      <c r="A40" s="2" t="s">
        <v>32</v>
      </c>
      <c r="B40" s="1" t="s">
        <v>33</v>
      </c>
    </row>
    <row r="41" spans="1:15" hidden="1" x14ac:dyDescent="0.2">
      <c r="D41" s="2" t="s">
        <v>54</v>
      </c>
      <c r="M41" s="6">
        <f ca="1">MAX(3000000-B15,B10-B15-B22-B27)</f>
        <v>3000000</v>
      </c>
      <c r="O41" s="2" t="s">
        <v>61</v>
      </c>
    </row>
    <row r="43" spans="1:15" x14ac:dyDescent="0.2">
      <c r="A43" s="45"/>
      <c r="D43" s="2" t="s">
        <v>56</v>
      </c>
      <c r="M43" s="6">
        <f ca="1">MAX(MIN(M41,5000000-SUM(B15,B17)),0)</f>
        <v>3000000</v>
      </c>
      <c r="O43" s="2" t="s">
        <v>55</v>
      </c>
    </row>
    <row r="44" spans="1:15" x14ac:dyDescent="0.2">
      <c r="A44" s="45"/>
    </row>
    <row r="45" spans="1:15" x14ac:dyDescent="0.2">
      <c r="D45" s="2" t="s">
        <v>57</v>
      </c>
      <c r="M45" s="6">
        <f ca="1">MIN(M43,B13)</f>
        <v>3000000</v>
      </c>
      <c r="N45" s="6">
        <f ca="1">IF(M46&gt;0,MAX(B13-N46,0),M45)</f>
        <v>3000000</v>
      </c>
    </row>
    <row r="46" spans="1:15" x14ac:dyDescent="0.2">
      <c r="D46" s="2" t="s">
        <v>64</v>
      </c>
      <c r="M46" s="6">
        <f ca="1">MIN(B13-M45,5000000-SUM(B15,B17)-M45)</f>
        <v>-3000000</v>
      </c>
      <c r="N46" s="6">
        <f ca="1">IF(M46&gt;0,MAX(M46,250000),0)</f>
        <v>0</v>
      </c>
      <c r="O46" s="2" t="s">
        <v>58</v>
      </c>
    </row>
    <row r="47" spans="1:15" x14ac:dyDescent="0.2">
      <c r="O47" s="2" t="s">
        <v>50</v>
      </c>
    </row>
    <row r="48" spans="1:15" x14ac:dyDescent="0.2">
      <c r="D48" s="2" t="s">
        <v>35</v>
      </c>
      <c r="M48" s="6">
        <f ca="1">MAX(0,B13-M45-M46)</f>
        <v>0</v>
      </c>
    </row>
    <row r="49" spans="1:13" x14ac:dyDescent="0.2">
      <c r="A49" s="44"/>
      <c r="M49" s="33"/>
    </row>
    <row r="51" spans="1:13" x14ac:dyDescent="0.2">
      <c r="D51" s="2" t="s">
        <v>36</v>
      </c>
      <c r="M51" s="2" t="b">
        <f ca="1">B13&gt;M41</f>
        <v>0</v>
      </c>
    </row>
    <row r="52" spans="1:13" x14ac:dyDescent="0.2">
      <c r="D52" s="2" t="s">
        <v>37</v>
      </c>
      <c r="M52" s="6" t="b">
        <f>SUM(B13,B15,B17)&gt;5000000</f>
        <v>0</v>
      </c>
    </row>
    <row r="53" spans="1:13" x14ac:dyDescent="0.2">
      <c r="D53" s="2" t="s">
        <v>41</v>
      </c>
      <c r="M53" s="2" t="str">
        <f ca="1">IF(AND(M45=0,M46&gt;0,M46&lt;250000),D60,IF(AND(M45=0,M46&gt;=250000,M48=0),D61,IF(AND(M45=0,M46&gt;=250000,M48&gt;0),D62,IF(AND(M45=0,M46=0),D63,IF(AND(M51=FALSE,M52=FALSE),D56,IF(AND(M51=TRUE,M52=FALSE),D57,IF(AND(M51=TRUE,M52=TRUE),D58,IF(AND(M51=FALSE,M52=TRUE),D59))))))))</f>
        <v>&lt;3m/income cap, &lt;5m industry cap</v>
      </c>
    </row>
    <row r="55" spans="1:13" x14ac:dyDescent="0.2">
      <c r="D55" s="34" t="s">
        <v>41</v>
      </c>
      <c r="I55" s="34" t="s">
        <v>45</v>
      </c>
      <c r="L55" s="34"/>
      <c r="M55" s="34" t="s">
        <v>30</v>
      </c>
    </row>
    <row r="56" spans="1:13" x14ac:dyDescent="0.2">
      <c r="D56" s="2" t="s">
        <v>42</v>
      </c>
      <c r="I56" s="2" t="s">
        <v>44</v>
      </c>
      <c r="M56" s="42" t="s">
        <v>43</v>
      </c>
    </row>
    <row r="57" spans="1:13" x14ac:dyDescent="0.2">
      <c r="D57" s="2" t="s">
        <v>38</v>
      </c>
      <c r="I57" s="2" t="s">
        <v>51</v>
      </c>
      <c r="M57" s="42" t="str">
        <f ca="1">"Based on the information provided, the maximum allowable new TPD cover is "&amp;"$"&amp;TEXT(M43,"#,##0")&amp;". Consider reducing TPD and adding Continuous Care Option of "&amp;"$"&amp;TEXT(N46,"#,##0")</f>
        <v>Based on the information provided, the maximum allowable new TPD cover is $3,000,000. Consider reducing TPD and adding Continuous Care Option of $0</v>
      </c>
    </row>
    <row r="58" spans="1:13" x14ac:dyDescent="0.2">
      <c r="D58" s="2" t="s">
        <v>39</v>
      </c>
      <c r="I58" s="2" t="s">
        <v>51</v>
      </c>
      <c r="M58" s="42" t="str">
        <f ca="1">"Based on the information provided, the maximum allowable new TPD cover is "&amp;"$"&amp;TEXT(M43,"#,##0")&amp;". Consider reducing TPD and adding Continuous Care Option of "&amp;"$"&amp;TEXT(N46,"#,##0")</f>
        <v>Based on the information provided, the maximum allowable new TPD cover is $3,000,000. Consider reducing TPD and adding Continuous Care Option of $0</v>
      </c>
    </row>
    <row r="59" spans="1:13" x14ac:dyDescent="0.2">
      <c r="D59" s="2" t="s">
        <v>40</v>
      </c>
      <c r="I59" s="2" t="s">
        <v>47</v>
      </c>
      <c r="M59" s="42" t="str">
        <f ca="1">"Based on the information provided, the maximum allowable new TPD cover is "&amp;"$"&amp;TEXT(M43,"#,##0")&amp;". Consider reducing TPD to be within the allowed limits"</f>
        <v>Based on the information provided, the maximum allowable new TPD cover is $3,000,000. Consider reducing TPD to be within the allowed limits</v>
      </c>
    </row>
    <row r="60" spans="1:13" x14ac:dyDescent="0.2">
      <c r="D60" s="2" t="s">
        <v>48</v>
      </c>
      <c r="I60" s="2" t="s">
        <v>52</v>
      </c>
      <c r="M60" s="43" t="str">
        <f ca="1">"The maximum permitted amount of TPD is already in place. Consider taking Continuous Care Option of "&amp;"$"&amp;TEXT(N46,"#,##0")&amp;""</f>
        <v>The maximum permitted amount of TPD is already in place. Consider taking Continuous Care Option of $0</v>
      </c>
    </row>
    <row r="61" spans="1:13" x14ac:dyDescent="0.2">
      <c r="D61" s="2" t="s">
        <v>59</v>
      </c>
      <c r="I61" s="2" t="s">
        <v>52</v>
      </c>
      <c r="M61" s="43" t="str">
        <f ca="1">"The maximum permitted amount of TPD is already in place. Consider taking Continuous Care Option of "&amp;"$"&amp;TEXT(N46,"#,##0")&amp;""</f>
        <v>The maximum permitted amount of TPD is already in place. Consider taking Continuous Care Option of $0</v>
      </c>
    </row>
    <row r="62" spans="1:13" x14ac:dyDescent="0.2">
      <c r="D62" s="2" t="s">
        <v>60</v>
      </c>
      <c r="I62" s="2" t="s">
        <v>52</v>
      </c>
      <c r="M62" s="43" t="str">
        <f ca="1">"The maximum permitted amount of TPD is already in place. Consider taking Continuous Care Option of "&amp;"$"&amp;TEXT(N46,"#,##0")&amp;""</f>
        <v>The maximum permitted amount of TPD is already in place. Consider taking Continuous Care Option of $0</v>
      </c>
    </row>
    <row r="63" spans="1:13" x14ac:dyDescent="0.2">
      <c r="D63" s="2" t="s">
        <v>49</v>
      </c>
      <c r="I63" s="2" t="s">
        <v>46</v>
      </c>
      <c r="M63" s="43" t="str">
        <f>"The maximum permitted amount of TPD is already in place"</f>
        <v>The maximum permitted amount of TPD is already in place</v>
      </c>
    </row>
  </sheetData>
  <sheetProtection sheet="1" formatCells="0" formatColumns="0" formatRows="0" insertColumns="0" insertRows="0" insertHyperlinks="0" deleteColumns="0" deleteRows="0" selectLockedCells="1" sort="0" autoFilter="0" pivotTables="0"/>
  <dataValidations count="2">
    <dataValidation type="list" allowBlank="1" showInputMessage="1" showErrorMessage="1" sqref="B21 B26" xr:uid="{D67CBF8A-A862-4BDD-83B8-F569ED3FA2C4}">
      <formula1>$L$21:$L$25</formula1>
    </dataValidation>
    <dataValidation type="list" allowBlank="1" showInputMessage="1" showErrorMessage="1" sqref="B25 B20" xr:uid="{895AAE2A-7071-4F90-939E-75D9B7B20BCB}">
      <formula1>$N$18:$N$22</formula1>
    </dataValidation>
  </dataValidations>
  <pageMargins left="0.7" right="0.7" top="0.75" bottom="0.75" header="0.3" footer="0.3"/>
  <pageSetup paperSize="9" orientation="portrait" r:id="rId1"/>
  <headerFooter>
    <oddFooter>&amp;L_x000D_&amp;1#&amp;"Calibri"&amp;10&amp;K000000 INTERNAL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C9FFD38D30A645BCD20A8DC9A6DBDA" ma:contentTypeVersion="14" ma:contentTypeDescription="Create a new document." ma:contentTypeScope="" ma:versionID="4e91c786386e47d797b6a95d94a9c762">
  <xsd:schema xmlns:xsd="http://www.w3.org/2001/XMLSchema" xmlns:xs="http://www.w3.org/2001/XMLSchema" xmlns:p="http://schemas.microsoft.com/office/2006/metadata/properties" xmlns:ns2="340cf3cf-0835-409c-951f-5b333c01f732" xmlns:ns3="f34e052d-4dcc-4f99-83a8-546b4fac90c2" targetNamespace="http://schemas.microsoft.com/office/2006/metadata/properties" ma:root="true" ma:fieldsID="4307ab6d19dd839a05cd7cb89664a2be" ns2:_="" ns3:_="">
    <xsd:import namespace="340cf3cf-0835-409c-951f-5b333c01f732"/>
    <xsd:import namespace="f34e052d-4dcc-4f99-83a8-546b4fac9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cf3cf-0835-409c-951f-5b333c01f7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73d0d79-7b8b-4ff6-8dc0-afc22017b8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e052d-4dcc-4f99-83a8-546b4fac90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7afb003-71a5-4616-95c6-22bca7523904}" ma:internalName="TaxCatchAll" ma:showField="CatchAllData" ma:web="f34e052d-4dcc-4f99-83a8-546b4fac90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1FE2F6-4A1E-4003-A2B5-C6344619A235}"/>
</file>

<file path=customXml/itemProps2.xml><?xml version="1.0" encoding="utf-8"?>
<ds:datastoreItem xmlns:ds="http://schemas.openxmlformats.org/officeDocument/2006/customXml" ds:itemID="{3DE77B76-778E-4F27-B6D7-DA82FBDAC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Sean Kirby</dc:creator>
  <cp:keywords/>
  <dc:description/>
  <cp:lastModifiedBy>Alison Gui</cp:lastModifiedBy>
  <cp:revision/>
  <dcterms:created xsi:type="dcterms:W3CDTF">2023-08-17T23:28:40Z</dcterms:created>
  <dcterms:modified xsi:type="dcterms:W3CDTF">2024-09-20T03:32:23Z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08b290-b006-413f-9542-0309e6b54b36_Enabled">
    <vt:lpwstr>true</vt:lpwstr>
  </property>
  <property fmtid="{D5CDD505-2E9C-101B-9397-08002B2CF9AE}" pid="3" name="MSIP_Label_4708b290-b006-413f-9542-0309e6b54b36_SetDate">
    <vt:lpwstr>2024-04-10T01:46:03Z</vt:lpwstr>
  </property>
  <property fmtid="{D5CDD505-2E9C-101B-9397-08002B2CF9AE}" pid="4" name="MSIP_Label_4708b290-b006-413f-9542-0309e6b54b36_Method">
    <vt:lpwstr>Privileged</vt:lpwstr>
  </property>
  <property fmtid="{D5CDD505-2E9C-101B-9397-08002B2CF9AE}" pid="5" name="MSIP_Label_4708b290-b006-413f-9542-0309e6b54b36_Name">
    <vt:lpwstr>4708b290-b006-413f-9542-0309e6b54b36</vt:lpwstr>
  </property>
  <property fmtid="{D5CDD505-2E9C-101B-9397-08002B2CF9AE}" pid="6" name="MSIP_Label_4708b290-b006-413f-9542-0309e6b54b36_SiteId">
    <vt:lpwstr>95d1d810-50cf-4169-8565-6bfba279a0cd</vt:lpwstr>
  </property>
  <property fmtid="{D5CDD505-2E9C-101B-9397-08002B2CF9AE}" pid="7" name="MSIP_Label_4708b290-b006-413f-9542-0309e6b54b36_ActionId">
    <vt:lpwstr>beb7fff6-0b5b-4dd1-92a3-50ed329484d3</vt:lpwstr>
  </property>
  <property fmtid="{D5CDD505-2E9C-101B-9397-08002B2CF9AE}" pid="8" name="MSIP_Label_4708b290-b006-413f-9542-0309e6b54b36_ContentBits">
    <vt:lpwstr>2</vt:lpwstr>
  </property>
</Properties>
</file>